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erver\Comman New\LLP-25-26\S H MODI\"/>
    </mc:Choice>
  </mc:AlternateContent>
  <xr:revisionPtr revIDLastSave="0" documentId="13_ncr:1_{F7D96517-B0AF-45EE-8557-8B93275429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 1" sheetId="1" r:id="rId1"/>
  </sheets>
  <definedNames>
    <definedName name="_xlnm._FilterDatabase" localSheetId="0" hidden="1">'sheet 1'!$A$4:$X$132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3" i="1"/>
  <c r="S51" i="1"/>
  <c r="S49" i="1"/>
  <c r="S48" i="1" s="1"/>
  <c r="AB11" i="1" s="1"/>
  <c r="S46" i="1"/>
  <c r="S45" i="1"/>
  <c r="S43" i="1"/>
  <c r="S42" i="1"/>
  <c r="S40" i="1"/>
  <c r="S39" i="1"/>
  <c r="S37" i="1"/>
  <c r="S35" i="1"/>
  <c r="AA34" i="1"/>
  <c r="AA33" i="1"/>
  <c r="S33" i="1"/>
  <c r="H33" i="1"/>
  <c r="AA32" i="1"/>
  <c r="S32" i="1"/>
  <c r="H32" i="1"/>
  <c r="AA31" i="1"/>
  <c r="S31" i="1"/>
  <c r="H31" i="1"/>
  <c r="AA30" i="1"/>
  <c r="H30" i="1"/>
  <c r="AA29" i="1"/>
  <c r="S29" i="1"/>
  <c r="H29" i="1"/>
  <c r="AA28" i="1"/>
  <c r="H28" i="1"/>
  <c r="AA27" i="1"/>
  <c r="S27" i="1"/>
  <c r="H27" i="1"/>
  <c r="AA26" i="1"/>
  <c r="H26" i="1"/>
  <c r="AA25" i="1"/>
  <c r="S25" i="1"/>
  <c r="H25" i="1"/>
  <c r="AA24" i="1"/>
  <c r="H24" i="1"/>
  <c r="AA23" i="1"/>
  <c r="S23" i="1"/>
  <c r="H23" i="1"/>
  <c r="AA22" i="1"/>
  <c r="H22" i="1"/>
  <c r="AA21" i="1"/>
  <c r="S21" i="1"/>
  <c r="H21" i="1"/>
  <c r="AA20" i="1"/>
  <c r="H20" i="1"/>
  <c r="AA19" i="1"/>
  <c r="S19" i="1"/>
  <c r="H19" i="1"/>
  <c r="AA18" i="1"/>
  <c r="S18" i="1"/>
  <c r="H18" i="1"/>
  <c r="AA17" i="1"/>
  <c r="H17" i="1"/>
  <c r="AA16" i="1"/>
  <c r="S16" i="1"/>
  <c r="H16" i="1"/>
  <c r="AA15" i="1"/>
  <c r="H15" i="1"/>
  <c r="AA14" i="1"/>
  <c r="S14" i="1"/>
  <c r="H14" i="1"/>
  <c r="AA13" i="1"/>
  <c r="H13" i="1"/>
  <c r="S12" i="1"/>
  <c r="AA11" i="1"/>
  <c r="H11" i="1"/>
  <c r="AA10" i="1"/>
  <c r="S10" i="1"/>
  <c r="H10" i="1"/>
  <c r="AA9" i="1"/>
  <c r="S9" i="1"/>
  <c r="H9" i="1"/>
  <c r="AA8" i="1"/>
  <c r="H8" i="1"/>
  <c r="AA7" i="1"/>
  <c r="S7" i="1"/>
  <c r="AB25" i="1" s="1"/>
  <c r="H7" i="1"/>
  <c r="AA6" i="1"/>
  <c r="H6" i="1"/>
  <c r="X2" i="1"/>
  <c r="W2" i="1"/>
  <c r="V2" i="1"/>
  <c r="R2" i="1"/>
  <c r="Q2" i="1"/>
  <c r="G2" i="1"/>
  <c r="F2" i="1"/>
  <c r="AC2" i="1" s="1"/>
  <c r="E2" i="1"/>
  <c r="AB2" i="1" s="1"/>
  <c r="H2" i="1" l="1"/>
  <c r="AB14" i="1"/>
  <c r="AB30" i="1"/>
  <c r="AB33" i="1"/>
  <c r="AB8" i="1"/>
  <c r="AB9" i="1"/>
  <c r="AB10" i="1"/>
  <c r="AB20" i="1"/>
  <c r="AB21" i="1"/>
  <c r="AB28" i="1"/>
  <c r="AB29" i="1"/>
  <c r="AB22" i="1"/>
  <c r="AB31" i="1"/>
  <c r="AB6" i="1"/>
  <c r="AB17" i="1"/>
  <c r="AB18" i="1"/>
  <c r="AB19" i="1"/>
  <c r="AB26" i="1"/>
  <c r="AB27" i="1"/>
  <c r="AB34" i="1"/>
  <c r="AB13" i="1"/>
  <c r="AB23" i="1"/>
  <c r="AB32" i="1"/>
  <c r="S2" i="1"/>
  <c r="AD2" i="1" s="1"/>
  <c r="AB7" i="1"/>
  <c r="AB15" i="1"/>
  <c r="AB16" i="1"/>
  <c r="AB24" i="1"/>
</calcChain>
</file>

<file path=xl/sharedStrings.xml><?xml version="1.0" encoding="utf-8"?>
<sst xmlns="http://schemas.openxmlformats.org/spreadsheetml/2006/main" count="326" uniqueCount="110">
  <si>
    <t>Details of inputs/capital goods sent for job work (includes inputs/capital goods directly sent to place of business /premises of job worker)</t>
  </si>
  <si>
    <t>Details of inputs/ capital goods received back from job worker to whom such goods were sent for job work; and losses and wastes</t>
  </si>
  <si>
    <t>CS</t>
  </si>
  <si>
    <t>Dia</t>
  </si>
  <si>
    <t>Gold</t>
  </si>
  <si>
    <t>ISSUED</t>
  </si>
  <si>
    <t>RECEIVED</t>
  </si>
  <si>
    <t>Losses &amp; wastes</t>
  </si>
  <si>
    <t>VOUCHER NUMBER</t>
  </si>
  <si>
    <t>CHALLAN DATE</t>
  </si>
  <si>
    <t>Description of goods</t>
  </si>
  <si>
    <t>Unit Quantity Code (UQC)</t>
  </si>
  <si>
    <t>Quantity-CS</t>
  </si>
  <si>
    <t>Quantity-Dia</t>
  </si>
  <si>
    <t>Quantity-Gold</t>
  </si>
  <si>
    <t xml:space="preserve">Taxable Value </t>
  </si>
  <si>
    <t>Rate</t>
  </si>
  <si>
    <t>Original challan number</t>
  </si>
  <si>
    <t>Challan No. issued by job worker under which goods have been received back</t>
  </si>
  <si>
    <t>Date of challan issued by job worker under which goods have been received back</t>
  </si>
  <si>
    <t>UQC</t>
  </si>
  <si>
    <t>Nature of job work done by job worker</t>
  </si>
  <si>
    <t xml:space="preserve">Stock Balance </t>
  </si>
  <si>
    <t>BJI: 2023-24</t>
  </si>
  <si>
    <t>BULLION</t>
  </si>
  <si>
    <t>GRAMS</t>
  </si>
  <si>
    <t xml:space="preserve">Original Challan Number </t>
  </si>
  <si>
    <t>BJI: 001</t>
  </si>
  <si>
    <t>01.04.2024 TO 06.04.2024</t>
  </si>
  <si>
    <t>BJR: 001</t>
  </si>
  <si>
    <t>BJI: 002</t>
  </si>
  <si>
    <t>07.04.2024 TO 13.04.2024</t>
  </si>
  <si>
    <t>BJR: 002</t>
  </si>
  <si>
    <t>BJI: 003</t>
  </si>
  <si>
    <t>14.04.2024 TO 20.04.2024</t>
  </si>
  <si>
    <t>BJI: 004</t>
  </si>
  <si>
    <t>21.04.2024 TO 30.04.2024</t>
  </si>
  <si>
    <t>BJR: 003</t>
  </si>
  <si>
    <t>15.04.2024 TO 20.04.2024</t>
  </si>
  <si>
    <t>BJI: 005</t>
  </si>
  <si>
    <t>01.05.2024 TO 04.05.2024</t>
  </si>
  <si>
    <t>BJR: 004</t>
  </si>
  <si>
    <t>22.04.2024 TO 30.04.2024</t>
  </si>
  <si>
    <t>BJI: 006</t>
  </si>
  <si>
    <t>05.05.2024 TO 11.05.2024</t>
  </si>
  <si>
    <t>BJR: 005</t>
  </si>
  <si>
    <t>BJI: 007</t>
  </si>
  <si>
    <t>12.05.2024 TO 18.05.2024</t>
  </si>
  <si>
    <t>BJI: 008</t>
  </si>
  <si>
    <t>19.05.2024 TO 25.05.2024</t>
  </si>
  <si>
    <t>BJR: 006</t>
  </si>
  <si>
    <t>BJI: 009</t>
  </si>
  <si>
    <t>26.05.2024 TO 31.05.2024</t>
  </si>
  <si>
    <t>BJI: 010</t>
  </si>
  <si>
    <t>01.06.2024 TO 08.06.2024</t>
  </si>
  <si>
    <t>BJR: 007</t>
  </si>
  <si>
    <t>BJI: 011</t>
  </si>
  <si>
    <t>09.06.2024 TO 15.06.2024</t>
  </si>
  <si>
    <t>BJI: 012</t>
  </si>
  <si>
    <t>16.06.2024 TO 22.06.2024</t>
  </si>
  <si>
    <t>BJR: 008</t>
  </si>
  <si>
    <t>BJI: 013</t>
  </si>
  <si>
    <t>23.06.2024 TO 30.06.2024</t>
  </si>
  <si>
    <t>BJI: 014</t>
  </si>
  <si>
    <t>01.07.2024 TO 06.07.2024</t>
  </si>
  <si>
    <t>BJI: 015</t>
  </si>
  <si>
    <t>07.07.2024 TO 13.07.2024</t>
  </si>
  <si>
    <t>BJR: 009</t>
  </si>
  <si>
    <t>BJI: 016</t>
  </si>
  <si>
    <t>14.07.2024 TO 20.07.2024</t>
  </si>
  <si>
    <t>BJI: 017</t>
  </si>
  <si>
    <t>21.07.2024 TO 27.07.2024</t>
  </si>
  <si>
    <t>BJR: 010</t>
  </si>
  <si>
    <t>BJI: 018</t>
  </si>
  <si>
    <t>28.07.2024 TO 31.07.2024</t>
  </si>
  <si>
    <t>BJI: 019</t>
  </si>
  <si>
    <t>01.08.2024 TO 03.08.2024</t>
  </si>
  <si>
    <t>BJR: 011</t>
  </si>
  <si>
    <t>BJI: 020</t>
  </si>
  <si>
    <t>04.08.2024 TO 10.08.2024</t>
  </si>
  <si>
    <t>BJI: 021</t>
  </si>
  <si>
    <t>11.08.2024 TO 17.08.2024</t>
  </si>
  <si>
    <t>BJR: 012</t>
  </si>
  <si>
    <t>BJI: 022</t>
  </si>
  <si>
    <t>18.08.2024 TO 24.08.2024</t>
  </si>
  <si>
    <t>BJI: 023</t>
  </si>
  <si>
    <t>25.08.2024 TO 31.08.2024</t>
  </si>
  <si>
    <t>BJR: 013</t>
  </si>
  <si>
    <t>BJI: 024</t>
  </si>
  <si>
    <t>01.09.2024 TO 07.09.2024</t>
  </si>
  <si>
    <t>BJI: 025</t>
  </si>
  <si>
    <t>08.09.2024 TO 14.09.2024</t>
  </si>
  <si>
    <t>BJR: 014</t>
  </si>
  <si>
    <t>BJI: 026</t>
  </si>
  <si>
    <t>15.09.2024 TO 21.09.2024</t>
  </si>
  <si>
    <t>BJR: 015</t>
  </si>
  <si>
    <t>BJI: 027</t>
  </si>
  <si>
    <t>22.09.2024 TO 30.09.2024</t>
  </si>
  <si>
    <t>BJR: 016</t>
  </si>
  <si>
    <t>BJR: 017</t>
  </si>
  <si>
    <t>BJR: 018</t>
  </si>
  <si>
    <t>BJR: 019</t>
  </si>
  <si>
    <t>BJR: 020</t>
  </si>
  <si>
    <t>BJR: 021</t>
  </si>
  <si>
    <t>BJR: 022</t>
  </si>
  <si>
    <t>BJR: 023</t>
  </si>
  <si>
    <t>BJR: 024</t>
  </si>
  <si>
    <t>BJR: 025</t>
  </si>
  <si>
    <t>BJR: 026</t>
  </si>
  <si>
    <t>BJR: 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</si>
</sst>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yy"/>
    <numFmt numFmtId="165" formatCode="#,##0.0000"/>
    <numFmt numFmtId="166" formatCode="0.0000"/>
    <numFmt numFmtId="167" formatCode="0.000"/>
    <numFmt numFmtId="168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8"/>
      <name val="Tahoma"/>
      <family val="2"/>
    </font>
    <font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sz val="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readingOrder="1"/>
    </xf>
    <xf numFmtId="164" fontId="4" fillId="6" borderId="1" xfId="0" applyNumberFormat="1" applyFont="1" applyFill="1" applyBorder="1" applyAlignment="1">
      <alignment horizontal="center" vertical="center" readingOrder="1"/>
    </xf>
    <xf numFmtId="0" fontId="5" fillId="6" borderId="1" xfId="0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 readingOrder="1"/>
    </xf>
    <xf numFmtId="166" fontId="4" fillId="6" borderId="1" xfId="0" applyNumberFormat="1" applyFont="1" applyFill="1" applyBorder="1" applyAlignment="1">
      <alignment horizontal="center" vertical="center" readingOrder="1"/>
    </xf>
    <xf numFmtId="167" fontId="4" fillId="6" borderId="1" xfId="0" applyNumberFormat="1" applyFont="1" applyFill="1" applyBorder="1" applyAlignment="1">
      <alignment horizontal="center" vertical="center" readingOrder="1"/>
    </xf>
    <xf numFmtId="0" fontId="2" fillId="6" borderId="1" xfId="0" applyFont="1" applyFill="1" applyBorder="1" applyAlignment="1">
      <alignment horizontal="center" vertical="center"/>
    </xf>
    <xf numFmtId="10" fontId="2" fillId="6" borderId="1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readingOrder="1"/>
    </xf>
    <xf numFmtId="49" fontId="4" fillId="7" borderId="1" xfId="0" applyNumberFormat="1" applyFont="1" applyFill="1" applyBorder="1" applyAlignment="1">
      <alignment horizontal="center" vertical="center" readingOrder="1"/>
    </xf>
    <xf numFmtId="0" fontId="2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readingOrder="1"/>
    </xf>
    <xf numFmtId="166" fontId="4" fillId="7" borderId="1" xfId="0" applyNumberFormat="1" applyFont="1" applyFill="1" applyBorder="1" applyAlignment="1">
      <alignment horizontal="center" vertical="center" readingOrder="1"/>
    </xf>
    <xf numFmtId="167" fontId="4" fillId="7" borderId="1" xfId="0" applyNumberFormat="1" applyFont="1" applyFill="1" applyBorder="1" applyAlignment="1">
      <alignment horizontal="center" vertical="center" readingOrder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168" fontId="3" fillId="5" borderId="1" xfId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8" fontId="2" fillId="5" borderId="1" xfId="1" applyFont="1" applyFill="1" applyBorder="1" applyAlignment="1">
      <alignment vertical="center"/>
    </xf>
    <xf numFmtId="167" fontId="2" fillId="0" borderId="0" xfId="0" applyNumberFormat="1" applyFont="1" applyAlignment="1">
      <alignment vertical="center"/>
    </xf>
    <xf numFmtId="168" fontId="6" fillId="5" borderId="1" xfId="1" applyFont="1" applyFill="1" applyBorder="1" applyAlignment="1">
      <alignment vertical="center"/>
    </xf>
    <xf numFmtId="167" fontId="2" fillId="0" borderId="0" xfId="0" applyNumberFormat="1" applyFont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 readingOrder="1"/>
    </xf>
    <xf numFmtId="167" fontId="2" fillId="7" borderId="1" xfId="0" applyNumberFormat="1" applyFont="1" applyFill="1" applyBorder="1" applyAlignment="1">
      <alignment horizontal="center" vertical="center" wrapText="1"/>
    </xf>
    <xf numFmtId="166" fontId="7" fillId="6" borderId="1" xfId="0" applyNumberFormat="1" applyFont="1" applyFill="1" applyBorder="1" applyAlignment="1">
      <alignment horizontal="center" vertical="center" readingOrder="1"/>
    </xf>
    <xf numFmtId="167" fontId="7" fillId="6" borderId="1" xfId="0" applyNumberFormat="1" applyFont="1" applyFill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5"/>
  <sheetViews>
    <sheetView tabSelected="1" topLeftCell="D1" zoomScale="130" zoomScaleNormal="130" workbookViewId="0">
      <selection activeCell="J6" sqref="J6"/>
    </sheetView>
  </sheetViews>
  <sheetFormatPr defaultRowHeight="16.5" customHeight="1" x14ac:dyDescent="0.25"/>
  <cols>
    <col min="1" max="1" width="32.42578125" style="37" bestFit="1" customWidth="1"/>
    <col min="2" max="2" width="20.85546875" style="37" customWidth="1"/>
    <col min="3" max="3" width="18.28515625" style="37" customWidth="1"/>
    <col min="4" max="4" width="23" style="37" customWidth="1"/>
    <col min="5" max="5" width="10.28515625" style="37" hidden="1" customWidth="1"/>
    <col min="6" max="6" width="10.5703125" style="37" hidden="1" customWidth="1"/>
    <col min="7" max="7" width="11.85546875" style="37" bestFit="1" customWidth="1"/>
    <col min="8" max="8" width="16.85546875" style="37" bestFit="1" customWidth="1"/>
    <col min="9" max="9" width="10.28515625" style="37" customWidth="1"/>
    <col min="10" max="10" width="14.42578125" style="37" customWidth="1"/>
    <col min="11" max="11" width="26.28515625" style="1" bestFit="1" customWidth="1"/>
    <col min="12" max="12" width="29.140625" style="1" customWidth="1"/>
    <col min="13" max="13" width="29.140625" style="1" hidden="1" customWidth="1"/>
    <col min="14" max="14" width="27" style="1" hidden="1" customWidth="1"/>
    <col min="15" max="15" width="17.140625" style="1" hidden="1" customWidth="1"/>
    <col min="16" max="16" width="9.140625" style="1"/>
    <col min="17" max="17" width="0" style="1" hidden="1" customWidth="1"/>
    <col min="18" max="18" width="9.140625" style="1" hidden="1" customWidth="1"/>
    <col min="19" max="19" width="9.42578125" style="1" bestFit="1" customWidth="1"/>
    <col min="20" max="20" width="13.28515625" style="1" hidden="1" customWidth="1"/>
    <col min="21" max="21" width="9.140625" style="1" customWidth="1"/>
    <col min="22" max="23" width="9.140625" style="1" hidden="1" customWidth="1"/>
    <col min="24" max="24" width="9.28515625" style="1" bestFit="1" customWidth="1"/>
    <col min="25" max="25" width="9.28515625" style="1" customWidth="1"/>
    <col min="26" max="26" width="18.7109375" style="1" customWidth="1"/>
    <col min="27" max="27" width="12.5703125" style="2" customWidth="1"/>
    <col min="28" max="28" width="10" style="2" bestFit="1" customWidth="1"/>
    <col min="29" max="29" width="9.42578125" style="2" bestFit="1" customWidth="1"/>
    <col min="30" max="30" width="9" style="2" customWidth="1"/>
    <col min="31" max="16384" width="9.140625" style="2"/>
  </cols>
  <sheetData>
    <row r="1" spans="1:30" ht="16.5" customHeight="1" x14ac:dyDescent="0.25">
      <c r="A1" s="38" t="s">
        <v>0</v>
      </c>
      <c r="B1" s="38"/>
      <c r="C1" s="38"/>
      <c r="D1" s="38"/>
      <c r="E1" s="38"/>
      <c r="F1" s="1"/>
      <c r="G1" s="1"/>
      <c r="H1" s="1"/>
      <c r="I1" s="1"/>
      <c r="J1" s="1"/>
      <c r="K1" s="38" t="s">
        <v>1</v>
      </c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AB1" s="2" t="s">
        <v>2</v>
      </c>
      <c r="AC1" s="2" t="s">
        <v>3</v>
      </c>
      <c r="AD1" s="2" t="s">
        <v>4</v>
      </c>
    </row>
    <row r="2" spans="1:30" ht="16.5" customHeight="1" x14ac:dyDescent="0.25">
      <c r="A2" s="1"/>
      <c r="B2" s="1"/>
      <c r="C2" s="1"/>
      <c r="D2" s="1"/>
      <c r="E2" s="1">
        <f>+SUBTOTAL(9,E5:E1048576)</f>
        <v>0</v>
      </c>
      <c r="F2" s="1">
        <f>+SUBTOTAL(9,F5:F1048576)</f>
        <v>0</v>
      </c>
      <c r="G2" s="1">
        <f>+SUBTOTAL(9,G5:G1048576)</f>
        <v>170828.73500000002</v>
      </c>
      <c r="H2" s="1">
        <f>+SUBTOTAL(9,H5:H1048576)</f>
        <v>1194906947.6299996</v>
      </c>
      <c r="I2" s="1"/>
      <c r="J2" s="1"/>
      <c r="Q2" s="1">
        <f>+SUBTOTAL(9,Q5:Q1048576)</f>
        <v>0</v>
      </c>
      <c r="R2" s="1">
        <f>+SUBTOTAL(9,R5:R1048576)</f>
        <v>0</v>
      </c>
      <c r="S2" s="1">
        <f>+SUBTOTAL(9,S5:S1048576)</f>
        <v>155037.772</v>
      </c>
      <c r="V2" s="1">
        <f>+SUBTOTAL(9,V5:V1048576)</f>
        <v>0</v>
      </c>
      <c r="W2" s="1">
        <f>+SUBTOTAL(9,W5:W1048576)</f>
        <v>0</v>
      </c>
      <c r="X2" s="1">
        <f>+SUBTOTAL(9,X5:X1048576)</f>
        <v>1585.8639999999998</v>
      </c>
      <c r="AB2" s="3">
        <f>+E2-Q2-V2</f>
        <v>0</v>
      </c>
      <c r="AC2" s="3">
        <f>+F2-R2-W2</f>
        <v>0</v>
      </c>
      <c r="AD2" s="3">
        <f>+G2-S2-X2</f>
        <v>14205.099000000018</v>
      </c>
    </row>
    <row r="3" spans="1:30" ht="16.5" customHeight="1" x14ac:dyDescent="0.25">
      <c r="A3" s="39" t="s">
        <v>5</v>
      </c>
      <c r="B3" s="39"/>
      <c r="C3" s="39"/>
      <c r="D3" s="39"/>
      <c r="E3" s="39"/>
      <c r="F3" s="39"/>
      <c r="G3" s="39"/>
      <c r="H3" s="39"/>
      <c r="I3" s="39"/>
      <c r="J3" s="40" t="s">
        <v>6</v>
      </c>
      <c r="K3" s="41"/>
      <c r="L3" s="41"/>
      <c r="M3" s="41"/>
      <c r="N3" s="41"/>
      <c r="O3" s="41"/>
      <c r="P3" s="41"/>
      <c r="Q3" s="41"/>
      <c r="R3" s="41"/>
      <c r="S3" s="41"/>
      <c r="T3" s="42"/>
      <c r="U3" s="5" t="s">
        <v>7</v>
      </c>
      <c r="V3" s="5"/>
      <c r="W3" s="5"/>
      <c r="X3" s="6"/>
    </row>
    <row r="4" spans="1:30" ht="32.25" customHeight="1" x14ac:dyDescent="0.25">
      <c r="A4" s="4" t="s">
        <v>8</v>
      </c>
      <c r="B4" s="4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4" t="s">
        <v>16</v>
      </c>
      <c r="J4" s="6" t="s">
        <v>17</v>
      </c>
      <c r="K4" s="6" t="s">
        <v>18</v>
      </c>
      <c r="L4" s="6" t="s">
        <v>19</v>
      </c>
      <c r="M4" s="6" t="s">
        <v>18</v>
      </c>
      <c r="N4" s="6" t="s">
        <v>19</v>
      </c>
      <c r="O4" s="6" t="s">
        <v>10</v>
      </c>
      <c r="P4" s="6" t="s">
        <v>20</v>
      </c>
      <c r="Q4" s="6" t="s">
        <v>12</v>
      </c>
      <c r="R4" s="6" t="s">
        <v>13</v>
      </c>
      <c r="S4" s="6" t="s">
        <v>14</v>
      </c>
      <c r="T4" s="6" t="s">
        <v>21</v>
      </c>
      <c r="U4" s="6" t="s">
        <v>20</v>
      </c>
      <c r="V4" s="6" t="s">
        <v>12</v>
      </c>
      <c r="W4" s="6" t="s">
        <v>13</v>
      </c>
      <c r="X4" s="6" t="s">
        <v>14</v>
      </c>
      <c r="Z4" s="43" t="s">
        <v>22</v>
      </c>
      <c r="AA4" s="44"/>
      <c r="AB4" s="45"/>
    </row>
    <row r="5" spans="1:30" ht="29.25" customHeight="1" x14ac:dyDescent="0.25">
      <c r="A5" s="7" t="s">
        <v>23</v>
      </c>
      <c r="B5" s="8"/>
      <c r="C5" s="9" t="s">
        <v>24</v>
      </c>
      <c r="D5" s="9" t="s">
        <v>25</v>
      </c>
      <c r="E5" s="10"/>
      <c r="F5" s="11"/>
      <c r="G5" s="12">
        <v>11990.464</v>
      </c>
      <c r="H5" s="13"/>
      <c r="I5" s="14"/>
      <c r="J5" s="15"/>
      <c r="K5" s="15"/>
      <c r="L5" s="16"/>
      <c r="M5" s="17"/>
      <c r="N5" s="16"/>
      <c r="O5" s="18"/>
      <c r="P5" s="18"/>
      <c r="Q5" s="19"/>
      <c r="R5" s="20"/>
      <c r="S5" s="21"/>
      <c r="T5" s="18"/>
      <c r="U5" s="18"/>
      <c r="V5" s="18"/>
      <c r="W5" s="20"/>
      <c r="X5" s="18"/>
      <c r="Z5" s="22" t="s">
        <v>26</v>
      </c>
      <c r="AA5" s="23" t="s">
        <v>10</v>
      </c>
      <c r="AB5" s="24" t="s">
        <v>14</v>
      </c>
    </row>
    <row r="6" spans="1:30" ht="16.5" customHeight="1" x14ac:dyDescent="0.25">
      <c r="A6" s="7" t="s">
        <v>27</v>
      </c>
      <c r="B6" s="8" t="s">
        <v>28</v>
      </c>
      <c r="C6" s="9" t="s">
        <v>24</v>
      </c>
      <c r="D6" s="9" t="s">
        <v>25</v>
      </c>
      <c r="E6" s="10"/>
      <c r="F6" s="11"/>
      <c r="G6" s="12">
        <v>8563.7039999999997</v>
      </c>
      <c r="H6" s="25">
        <f>G6*7572</f>
        <v>64844366.688000001</v>
      </c>
      <c r="I6" s="14">
        <v>0.03</v>
      </c>
      <c r="J6" s="15" t="s">
        <v>23</v>
      </c>
      <c r="K6" s="17" t="s">
        <v>29</v>
      </c>
      <c r="L6" s="16" t="s">
        <v>28</v>
      </c>
      <c r="M6" s="26"/>
      <c r="N6" s="26"/>
      <c r="O6" s="19"/>
      <c r="P6" s="20"/>
      <c r="Q6" s="21"/>
      <c r="R6" s="20"/>
      <c r="S6" s="21">
        <v>7831.23</v>
      </c>
      <c r="T6" s="18"/>
      <c r="U6" s="18"/>
      <c r="V6" s="18"/>
      <c r="W6" s="20"/>
      <c r="X6" s="18">
        <v>103.07299999999999</v>
      </c>
      <c r="Z6" s="27" t="s">
        <v>23</v>
      </c>
      <c r="AA6" s="28" t="str">
        <f>C5</f>
        <v>BULLION</v>
      </c>
      <c r="AB6" s="29">
        <f t="shared" ref="AB6:AB11" ca="1" si="0">+SUMIF($A$5:$G$33,Z6,$G$5:$G$33)-SUMIF($J$5:$X$53,Z6,$S$5:$S$56)-SUMIF($J$5:$X$53,Z6,$X$5:$X$56)</f>
        <v>1.9999999994126938E-3</v>
      </c>
      <c r="AC6" s="30"/>
    </row>
    <row r="7" spans="1:30" ht="16.5" customHeight="1" x14ac:dyDescent="0.25">
      <c r="A7" s="7" t="s">
        <v>30</v>
      </c>
      <c r="B7" s="8" t="s">
        <v>31</v>
      </c>
      <c r="C7" s="9" t="s">
        <v>24</v>
      </c>
      <c r="D7" s="9" t="s">
        <v>25</v>
      </c>
      <c r="E7" s="10"/>
      <c r="F7" s="11"/>
      <c r="G7" s="12">
        <v>4559.8649999999998</v>
      </c>
      <c r="H7" s="25">
        <f>G7*7572</f>
        <v>34527297.780000001</v>
      </c>
      <c r="I7" s="14">
        <v>0.03</v>
      </c>
      <c r="J7" s="15" t="s">
        <v>23</v>
      </c>
      <c r="K7" s="17" t="s">
        <v>32</v>
      </c>
      <c r="L7" s="16" t="s">
        <v>31</v>
      </c>
      <c r="M7" s="17"/>
      <c r="N7" s="16"/>
      <c r="O7" s="18"/>
      <c r="P7" s="18"/>
      <c r="Q7" s="19"/>
      <c r="R7" s="20"/>
      <c r="S7" s="21">
        <f>4552.368-S8</f>
        <v>3971.9780000000005</v>
      </c>
      <c r="T7" s="18"/>
      <c r="U7" s="18"/>
      <c r="V7" s="18"/>
      <c r="W7" s="20"/>
      <c r="X7" s="18">
        <v>84.180999999999997</v>
      </c>
      <c r="Z7" s="27" t="s">
        <v>27</v>
      </c>
      <c r="AA7" s="28" t="str">
        <f t="shared" ref="AA7:AA34" si="1">C6</f>
        <v>BULLION</v>
      </c>
      <c r="AB7" s="29">
        <f t="shared" ca="1" si="0"/>
        <v>-3.0000000011511929E-3</v>
      </c>
    </row>
    <row r="8" spans="1:30" ht="16.5" customHeight="1" x14ac:dyDescent="0.25">
      <c r="A8" s="7" t="s">
        <v>33</v>
      </c>
      <c r="B8" s="8" t="s">
        <v>34</v>
      </c>
      <c r="C8" s="9" t="s">
        <v>24</v>
      </c>
      <c r="D8" s="9" t="s">
        <v>25</v>
      </c>
      <c r="E8" s="10"/>
      <c r="F8" s="11"/>
      <c r="G8" s="12">
        <v>2022.79</v>
      </c>
      <c r="H8" s="25">
        <f>G8*7572</f>
        <v>15316565.879999999</v>
      </c>
      <c r="I8" s="14">
        <v>0.03</v>
      </c>
      <c r="J8" s="15" t="s">
        <v>27</v>
      </c>
      <c r="K8" s="17" t="s">
        <v>32</v>
      </c>
      <c r="L8" s="16" t="s">
        <v>31</v>
      </c>
      <c r="M8" s="17"/>
      <c r="N8" s="16"/>
      <c r="O8" s="18"/>
      <c r="P8" s="18"/>
      <c r="Q8" s="19"/>
      <c r="R8" s="20"/>
      <c r="S8" s="21">
        <v>580.39</v>
      </c>
      <c r="T8" s="18"/>
      <c r="U8" s="18"/>
      <c r="V8" s="18"/>
      <c r="W8" s="20"/>
      <c r="X8" s="18"/>
      <c r="Z8" s="27" t="s">
        <v>30</v>
      </c>
      <c r="AA8" s="28" t="str">
        <f t="shared" si="1"/>
        <v>BULLION</v>
      </c>
      <c r="AB8" s="29">
        <f t="shared" ca="1" si="0"/>
        <v>2.0000000001658691E-3</v>
      </c>
      <c r="AC8" s="30"/>
    </row>
    <row r="9" spans="1:30" ht="16.5" customHeight="1" x14ac:dyDescent="0.25">
      <c r="A9" s="7" t="s">
        <v>35</v>
      </c>
      <c r="B9" s="8" t="s">
        <v>36</v>
      </c>
      <c r="C9" s="9" t="s">
        <v>24</v>
      </c>
      <c r="D9" s="9" t="s">
        <v>25</v>
      </c>
      <c r="E9" s="10"/>
      <c r="F9" s="11"/>
      <c r="G9" s="12">
        <v>6079.3919999999998</v>
      </c>
      <c r="H9" s="25">
        <f>G9*7572</f>
        <v>46033156.223999999</v>
      </c>
      <c r="I9" s="14">
        <v>0.03</v>
      </c>
      <c r="J9" s="15" t="s">
        <v>27</v>
      </c>
      <c r="K9" s="17" t="s">
        <v>37</v>
      </c>
      <c r="L9" s="16" t="s">
        <v>38</v>
      </c>
      <c r="M9" s="17"/>
      <c r="N9" s="16"/>
      <c r="O9" s="18"/>
      <c r="P9" s="18"/>
      <c r="Q9" s="19"/>
      <c r="R9" s="20"/>
      <c r="S9" s="21">
        <f>5584.7</f>
        <v>5584.7</v>
      </c>
      <c r="T9" s="18"/>
      <c r="U9" s="18"/>
      <c r="V9" s="18"/>
      <c r="W9" s="20"/>
      <c r="X9" s="18">
        <v>64.174999999999997</v>
      </c>
      <c r="Z9" s="27" t="s">
        <v>33</v>
      </c>
      <c r="AA9" s="28" t="str">
        <f t="shared" si="1"/>
        <v>BULLION</v>
      </c>
      <c r="AB9" s="29">
        <f t="shared" ca="1" si="0"/>
        <v>-3.9999999993867164E-3</v>
      </c>
    </row>
    <row r="10" spans="1:30" ht="16.5" customHeight="1" x14ac:dyDescent="0.25">
      <c r="A10" s="7" t="s">
        <v>39</v>
      </c>
      <c r="B10" s="8" t="s">
        <v>40</v>
      </c>
      <c r="C10" s="9" t="s">
        <v>24</v>
      </c>
      <c r="D10" s="9" t="s">
        <v>25</v>
      </c>
      <c r="E10" s="10"/>
      <c r="F10" s="11"/>
      <c r="G10" s="12">
        <v>3684.7840000000001</v>
      </c>
      <c r="H10" s="25">
        <f>G10*7675</f>
        <v>28280717.199999999</v>
      </c>
      <c r="I10" s="14">
        <v>0.03</v>
      </c>
      <c r="J10" s="15" t="s">
        <v>27</v>
      </c>
      <c r="K10" s="17" t="s">
        <v>41</v>
      </c>
      <c r="L10" s="16" t="s">
        <v>42</v>
      </c>
      <c r="M10" s="17"/>
      <c r="N10" s="16"/>
      <c r="O10" s="18"/>
      <c r="P10" s="18"/>
      <c r="Q10" s="19"/>
      <c r="R10" s="20"/>
      <c r="S10" s="21">
        <f>4305.02-S11</f>
        <v>2275.2000000000007</v>
      </c>
      <c r="T10" s="18"/>
      <c r="U10" s="18"/>
      <c r="V10" s="18"/>
      <c r="W10" s="20"/>
      <c r="X10" s="21">
        <v>59.241999999999997</v>
      </c>
      <c r="Z10" s="27" t="s">
        <v>35</v>
      </c>
      <c r="AA10" s="28" t="str">
        <f t="shared" si="1"/>
        <v>BULLION</v>
      </c>
      <c r="AB10" s="29">
        <f t="shared" ca="1" si="0"/>
        <v>-3.999999999912518E-3</v>
      </c>
    </row>
    <row r="11" spans="1:30" ht="16.5" customHeight="1" x14ac:dyDescent="0.25">
      <c r="A11" s="7" t="s">
        <v>43</v>
      </c>
      <c r="B11" s="8" t="s">
        <v>44</v>
      </c>
      <c r="C11" s="9" t="s">
        <v>24</v>
      </c>
      <c r="D11" s="9" t="s">
        <v>25</v>
      </c>
      <c r="E11" s="10"/>
      <c r="F11" s="11"/>
      <c r="G11" s="12">
        <v>3076.4789999999998</v>
      </c>
      <c r="H11" s="25">
        <f>G11*7675</f>
        <v>23611976.324999999</v>
      </c>
      <c r="I11" s="14">
        <v>0.03</v>
      </c>
      <c r="J11" s="15" t="s">
        <v>30</v>
      </c>
      <c r="K11" s="17" t="s">
        <v>41</v>
      </c>
      <c r="L11" s="16" t="s">
        <v>42</v>
      </c>
      <c r="M11" s="17"/>
      <c r="N11" s="16"/>
      <c r="O11" s="18"/>
      <c r="P11" s="18"/>
      <c r="Q11" s="19"/>
      <c r="R11" s="20"/>
      <c r="S11" s="21">
        <v>2029.82</v>
      </c>
      <c r="T11" s="18"/>
      <c r="U11" s="18"/>
      <c r="V11" s="18"/>
      <c r="W11" s="20"/>
      <c r="X11" s="21"/>
      <c r="Z11" s="27" t="s">
        <v>39</v>
      </c>
      <c r="AA11" s="28" t="str">
        <f t="shared" si="1"/>
        <v>BULLION</v>
      </c>
      <c r="AB11" s="29">
        <f t="shared" ca="1" si="0"/>
        <v>-1.0000000006584742E-3</v>
      </c>
    </row>
    <row r="12" spans="1:30" ht="16.5" customHeight="1" x14ac:dyDescent="0.25">
      <c r="A12" s="7"/>
      <c r="B12" s="8"/>
      <c r="C12" s="9"/>
      <c r="D12" s="9"/>
      <c r="E12" s="10"/>
      <c r="F12" s="11"/>
      <c r="G12" s="12"/>
      <c r="H12" s="25"/>
      <c r="I12" s="14"/>
      <c r="J12" s="15" t="s">
        <v>30</v>
      </c>
      <c r="K12" s="17" t="s">
        <v>45</v>
      </c>
      <c r="L12" s="16" t="s">
        <v>40</v>
      </c>
      <c r="M12" s="17"/>
      <c r="N12" s="16"/>
      <c r="O12" s="18"/>
      <c r="P12" s="18"/>
      <c r="Q12" s="19"/>
      <c r="R12" s="20"/>
      <c r="S12" s="21">
        <f>3003.279-S13</f>
        <v>2482.6289999999999</v>
      </c>
      <c r="T12" s="18"/>
      <c r="U12" s="18"/>
      <c r="V12" s="18"/>
      <c r="W12" s="20"/>
      <c r="X12" s="18">
        <v>47.414000000000001</v>
      </c>
      <c r="Z12" s="27"/>
      <c r="AA12" s="28"/>
      <c r="AB12" s="29"/>
    </row>
    <row r="13" spans="1:30" ht="16.5" customHeight="1" x14ac:dyDescent="0.25">
      <c r="A13" s="7" t="s">
        <v>46</v>
      </c>
      <c r="B13" s="8" t="s">
        <v>47</v>
      </c>
      <c r="C13" s="9" t="s">
        <v>24</v>
      </c>
      <c r="D13" s="9" t="s">
        <v>25</v>
      </c>
      <c r="E13" s="10"/>
      <c r="F13" s="11"/>
      <c r="G13" s="12">
        <v>4489.0550000000003</v>
      </c>
      <c r="H13" s="25">
        <f>G13*7675</f>
        <v>34453497.125</v>
      </c>
      <c r="I13" s="14">
        <v>0.03</v>
      </c>
      <c r="J13" s="15" t="s">
        <v>33</v>
      </c>
      <c r="K13" s="17" t="s">
        <v>45</v>
      </c>
      <c r="L13" s="16" t="s">
        <v>40</v>
      </c>
      <c r="M13" s="17"/>
      <c r="N13" s="16"/>
      <c r="O13" s="18"/>
      <c r="P13" s="18"/>
      <c r="Q13" s="19"/>
      <c r="R13" s="20"/>
      <c r="S13" s="21">
        <v>520.65</v>
      </c>
      <c r="T13" s="18"/>
      <c r="U13" s="18"/>
      <c r="V13" s="18"/>
      <c r="W13" s="20"/>
      <c r="X13" s="18"/>
      <c r="Z13" s="27" t="s">
        <v>43</v>
      </c>
      <c r="AA13" s="28" t="str">
        <f>C11</f>
        <v>BULLION</v>
      </c>
      <c r="AB13" s="31">
        <f t="shared" ref="AB13:AB34" ca="1" si="2">+SUMIF($A$5:$G$33,Z13,$G$5:$G$33)-SUMIF($J$5:$X$53,Z13,$S$5:$S$56)-SUMIF($J$5:$X$53,Z13,$X$5:$X$56)</f>
        <v>-9.9999999974897946E-4</v>
      </c>
    </row>
    <row r="14" spans="1:30" ht="16.5" customHeight="1" x14ac:dyDescent="0.25">
      <c r="A14" s="7" t="s">
        <v>48</v>
      </c>
      <c r="B14" s="8" t="s">
        <v>49</v>
      </c>
      <c r="C14" s="9" t="s">
        <v>24</v>
      </c>
      <c r="D14" s="9" t="s">
        <v>25</v>
      </c>
      <c r="E14" s="10"/>
      <c r="F14" s="11"/>
      <c r="G14" s="12">
        <v>6290.982</v>
      </c>
      <c r="H14" s="25">
        <f>G14*7675</f>
        <v>48283286.850000001</v>
      </c>
      <c r="I14" s="14">
        <v>0.03</v>
      </c>
      <c r="J14" s="15" t="s">
        <v>33</v>
      </c>
      <c r="K14" s="17" t="s">
        <v>50</v>
      </c>
      <c r="L14" s="16" t="s">
        <v>44</v>
      </c>
      <c r="M14" s="17"/>
      <c r="N14" s="16"/>
      <c r="O14" s="18"/>
      <c r="P14" s="18"/>
      <c r="Q14" s="19"/>
      <c r="R14" s="20"/>
      <c r="S14" s="21">
        <f>6054.391-S15</f>
        <v>1457.0409999999993</v>
      </c>
      <c r="T14" s="18"/>
      <c r="U14" s="18"/>
      <c r="V14" s="18"/>
      <c r="W14" s="20"/>
      <c r="X14" s="18">
        <v>45.103000000000002</v>
      </c>
      <c r="Z14" s="27" t="s">
        <v>46</v>
      </c>
      <c r="AA14" s="28" t="str">
        <f t="shared" si="1"/>
        <v>BULLION</v>
      </c>
      <c r="AB14" s="31">
        <f t="shared" ca="1" si="2"/>
        <v>-4.0000000001114699E-3</v>
      </c>
    </row>
    <row r="15" spans="1:30" ht="16.5" customHeight="1" x14ac:dyDescent="0.25">
      <c r="A15" s="7" t="s">
        <v>51</v>
      </c>
      <c r="B15" s="8" t="s">
        <v>52</v>
      </c>
      <c r="C15" s="9" t="s">
        <v>24</v>
      </c>
      <c r="D15" s="9" t="s">
        <v>25</v>
      </c>
      <c r="E15" s="10"/>
      <c r="F15" s="11"/>
      <c r="G15" s="12">
        <v>5614.65</v>
      </c>
      <c r="H15" s="25">
        <f>G15*7675</f>
        <v>43092438.75</v>
      </c>
      <c r="I15" s="14">
        <v>0.03</v>
      </c>
      <c r="J15" s="15" t="s">
        <v>35</v>
      </c>
      <c r="K15" s="17" t="s">
        <v>50</v>
      </c>
      <c r="L15" s="16" t="s">
        <v>44</v>
      </c>
      <c r="M15" s="17"/>
      <c r="N15" s="16"/>
      <c r="O15" s="18"/>
      <c r="P15" s="18"/>
      <c r="Q15" s="19"/>
      <c r="R15" s="20"/>
      <c r="S15" s="21">
        <v>4597.3500000000004</v>
      </c>
      <c r="T15" s="18"/>
      <c r="U15" s="18"/>
      <c r="V15" s="18"/>
      <c r="W15" s="20"/>
      <c r="X15" s="18"/>
      <c r="Z15" s="27" t="s">
        <v>48</v>
      </c>
      <c r="AA15" s="28" t="str">
        <f>C14</f>
        <v>BULLION</v>
      </c>
      <c r="AB15" s="29">
        <f t="shared" ca="1" si="2"/>
        <v>-3.0000000005401262E-3</v>
      </c>
    </row>
    <row r="16" spans="1:30" ht="16.5" customHeight="1" x14ac:dyDescent="0.25">
      <c r="A16" s="7" t="s">
        <v>53</v>
      </c>
      <c r="B16" s="8" t="s">
        <v>54</v>
      </c>
      <c r="C16" s="9" t="s">
        <v>24</v>
      </c>
      <c r="D16" s="9" t="s">
        <v>25</v>
      </c>
      <c r="E16" s="10"/>
      <c r="F16" s="11"/>
      <c r="G16" s="12">
        <v>6166.683</v>
      </c>
      <c r="H16" s="25">
        <f>G16*7436</f>
        <v>45855454.788000003</v>
      </c>
      <c r="I16" s="14">
        <v>0.03</v>
      </c>
      <c r="J16" s="15" t="s">
        <v>35</v>
      </c>
      <c r="K16" s="17" t="s">
        <v>55</v>
      </c>
      <c r="L16" s="16" t="s">
        <v>47</v>
      </c>
      <c r="M16" s="17"/>
      <c r="N16" s="16"/>
      <c r="O16" s="18"/>
      <c r="P16" s="18"/>
      <c r="Q16" s="19"/>
      <c r="R16" s="20"/>
      <c r="S16" s="21">
        <f>3973.493-S17</f>
        <v>1451.6129999999998</v>
      </c>
      <c r="T16" s="18"/>
      <c r="U16" s="18"/>
      <c r="V16" s="18"/>
      <c r="W16" s="20"/>
      <c r="X16" s="18">
        <v>30.433</v>
      </c>
      <c r="Z16" s="27" t="s">
        <v>51</v>
      </c>
      <c r="AA16" s="28" t="str">
        <f t="shared" si="1"/>
        <v>BULLION</v>
      </c>
      <c r="AB16" s="29">
        <f t="shared" ca="1" si="2"/>
        <v>-3.9999999999409397E-3</v>
      </c>
    </row>
    <row r="17" spans="1:28" ht="16.5" customHeight="1" x14ac:dyDescent="0.25">
      <c r="A17" s="7" t="s">
        <v>56</v>
      </c>
      <c r="B17" s="8" t="s">
        <v>57</v>
      </c>
      <c r="C17" s="9" t="s">
        <v>24</v>
      </c>
      <c r="D17" s="9" t="s">
        <v>25</v>
      </c>
      <c r="E17" s="10"/>
      <c r="F17" s="11"/>
      <c r="G17" s="12">
        <v>5416.8860000000004</v>
      </c>
      <c r="H17" s="25">
        <f>G17*7436</f>
        <v>40279964.296000004</v>
      </c>
      <c r="I17" s="14">
        <v>0.03</v>
      </c>
      <c r="J17" s="15" t="s">
        <v>39</v>
      </c>
      <c r="K17" s="17" t="s">
        <v>55</v>
      </c>
      <c r="L17" s="16" t="s">
        <v>47</v>
      </c>
      <c r="M17" s="17"/>
      <c r="N17" s="16"/>
      <c r="O17" s="18"/>
      <c r="P17" s="18"/>
      <c r="Q17" s="19"/>
      <c r="R17" s="20"/>
      <c r="S17" s="21">
        <v>2521.88</v>
      </c>
      <c r="T17" s="18"/>
      <c r="U17" s="18"/>
      <c r="V17" s="18"/>
      <c r="W17" s="20"/>
      <c r="X17" s="18"/>
      <c r="Z17" s="27" t="s">
        <v>53</v>
      </c>
      <c r="AA17" s="28" t="str">
        <f t="shared" si="1"/>
        <v>BULLION</v>
      </c>
      <c r="AB17" s="29">
        <f t="shared" ca="1" si="2"/>
        <v>5.0448534238967113E-13</v>
      </c>
    </row>
    <row r="18" spans="1:28" ht="16.5" customHeight="1" x14ac:dyDescent="0.25">
      <c r="A18" s="7" t="s">
        <v>58</v>
      </c>
      <c r="B18" s="8" t="s">
        <v>59</v>
      </c>
      <c r="C18" s="9" t="s">
        <v>24</v>
      </c>
      <c r="D18" s="9" t="s">
        <v>25</v>
      </c>
      <c r="E18" s="10"/>
      <c r="F18" s="11"/>
      <c r="G18" s="12">
        <v>9256.259</v>
      </c>
      <c r="H18" s="25">
        <f>G18*7436</f>
        <v>68829541.923999995</v>
      </c>
      <c r="I18" s="14">
        <v>0.03</v>
      </c>
      <c r="J18" s="15" t="s">
        <v>39</v>
      </c>
      <c r="K18" s="17" t="s">
        <v>60</v>
      </c>
      <c r="L18" s="16" t="s">
        <v>49</v>
      </c>
      <c r="M18" s="17"/>
      <c r="N18" s="16"/>
      <c r="O18" s="18"/>
      <c r="P18" s="18"/>
      <c r="Q18" s="19"/>
      <c r="R18" s="20"/>
      <c r="S18" s="21">
        <f>6245.18-S19-S20</f>
        <v>1111.0300000000007</v>
      </c>
      <c r="T18" s="18"/>
      <c r="U18" s="18"/>
      <c r="V18" s="18"/>
      <c r="W18" s="20"/>
      <c r="X18" s="18">
        <v>51.875</v>
      </c>
      <c r="Z18" s="27" t="s">
        <v>56</v>
      </c>
      <c r="AA18" s="28" t="str">
        <f t="shared" si="1"/>
        <v>BULLION</v>
      </c>
      <c r="AB18" s="29">
        <f t="shared" ca="1" si="2"/>
        <v>3.0000000002701199E-3</v>
      </c>
    </row>
    <row r="19" spans="1:28" ht="16.5" customHeight="1" x14ac:dyDescent="0.25">
      <c r="A19" s="7" t="s">
        <v>61</v>
      </c>
      <c r="B19" s="8" t="s">
        <v>62</v>
      </c>
      <c r="C19" s="9" t="s">
        <v>24</v>
      </c>
      <c r="D19" s="9" t="s">
        <v>25</v>
      </c>
      <c r="E19" s="10"/>
      <c r="F19" s="11"/>
      <c r="G19" s="12">
        <v>4714.9380000000001</v>
      </c>
      <c r="H19" s="25">
        <f>G19*7436</f>
        <v>35060278.968000002</v>
      </c>
      <c r="I19" s="14">
        <v>0.03</v>
      </c>
      <c r="J19" s="15" t="s">
        <v>43</v>
      </c>
      <c r="K19" s="17" t="s">
        <v>60</v>
      </c>
      <c r="L19" s="16" t="s">
        <v>49</v>
      </c>
      <c r="M19" s="17"/>
      <c r="N19" s="16"/>
      <c r="O19" s="18"/>
      <c r="P19" s="18"/>
      <c r="Q19" s="19"/>
      <c r="R19" s="20"/>
      <c r="S19" s="21">
        <f>5134.15-S20</f>
        <v>3076.4799999999996</v>
      </c>
      <c r="T19" s="18"/>
      <c r="U19" s="18"/>
      <c r="V19" s="18"/>
      <c r="W19" s="20"/>
      <c r="X19" s="18"/>
      <c r="Z19" s="27" t="s">
        <v>58</v>
      </c>
      <c r="AA19" s="28" t="str">
        <f t="shared" si="1"/>
        <v>BULLION</v>
      </c>
      <c r="AB19" s="29">
        <f t="shared" ca="1" si="2"/>
        <v>4.9999999991854338E-3</v>
      </c>
    </row>
    <row r="20" spans="1:28" ht="16.5" customHeight="1" x14ac:dyDescent="0.25">
      <c r="A20" s="7" t="s">
        <v>63</v>
      </c>
      <c r="B20" s="8" t="s">
        <v>64</v>
      </c>
      <c r="C20" s="9" t="s">
        <v>24</v>
      </c>
      <c r="D20" s="9" t="s">
        <v>25</v>
      </c>
      <c r="E20" s="10"/>
      <c r="F20" s="11"/>
      <c r="G20" s="12">
        <v>6543.5720000000001</v>
      </c>
      <c r="H20" s="25">
        <f>G20*7532</f>
        <v>49286184.303999998</v>
      </c>
      <c r="I20" s="14">
        <v>0.03</v>
      </c>
      <c r="J20" s="15" t="s">
        <v>46</v>
      </c>
      <c r="K20" s="17" t="s">
        <v>60</v>
      </c>
      <c r="L20" s="16" t="s">
        <v>49</v>
      </c>
      <c r="M20" s="17"/>
      <c r="N20" s="16"/>
      <c r="O20" s="18"/>
      <c r="P20" s="18"/>
      <c r="Q20" s="19"/>
      <c r="R20" s="20"/>
      <c r="S20" s="21">
        <v>2057.67</v>
      </c>
      <c r="T20" s="18"/>
      <c r="U20" s="18"/>
      <c r="V20" s="18"/>
      <c r="W20" s="20"/>
      <c r="X20" s="18"/>
      <c r="Z20" s="27" t="s">
        <v>61</v>
      </c>
      <c r="AA20" s="28" t="str">
        <f t="shared" si="1"/>
        <v>BULLION</v>
      </c>
      <c r="AB20" s="29">
        <f t="shared" ca="1" si="2"/>
        <v>-1.9999999994979589E-3</v>
      </c>
    </row>
    <row r="21" spans="1:28" ht="16.5" customHeight="1" x14ac:dyDescent="0.25">
      <c r="A21" s="7" t="s">
        <v>65</v>
      </c>
      <c r="B21" s="8" t="s">
        <v>66</v>
      </c>
      <c r="C21" s="9" t="s">
        <v>24</v>
      </c>
      <c r="D21" s="9" t="s">
        <v>25</v>
      </c>
      <c r="E21" s="10"/>
      <c r="F21" s="11"/>
      <c r="G21" s="12">
        <v>7730.125</v>
      </c>
      <c r="H21" s="25">
        <f>G21*7532</f>
        <v>58223301.5</v>
      </c>
      <c r="I21" s="14">
        <v>0.03</v>
      </c>
      <c r="J21" s="15" t="s">
        <v>46</v>
      </c>
      <c r="K21" s="17" t="s">
        <v>67</v>
      </c>
      <c r="L21" s="16" t="s">
        <v>52</v>
      </c>
      <c r="M21" s="17"/>
      <c r="N21" s="16"/>
      <c r="O21" s="18"/>
      <c r="P21" s="18"/>
      <c r="Q21" s="18"/>
      <c r="R21" s="20"/>
      <c r="S21" s="21">
        <f>5009.515-S22</f>
        <v>2393.0150000000003</v>
      </c>
      <c r="T21" s="18"/>
      <c r="U21" s="18"/>
      <c r="V21" s="18"/>
      <c r="W21" s="18"/>
      <c r="X21" s="18">
        <v>38.374000000000002</v>
      </c>
      <c r="Z21" s="27" t="s">
        <v>63</v>
      </c>
      <c r="AA21" s="28" t="str">
        <f t="shared" si="1"/>
        <v>BULLION</v>
      </c>
      <c r="AB21" s="29">
        <f t="shared" ca="1" si="2"/>
        <v>1.0000000003032028E-3</v>
      </c>
    </row>
    <row r="22" spans="1:28" ht="16.5" customHeight="1" x14ac:dyDescent="0.25">
      <c r="A22" s="7" t="s">
        <v>68</v>
      </c>
      <c r="B22" s="8" t="s">
        <v>69</v>
      </c>
      <c r="C22" s="9" t="s">
        <v>24</v>
      </c>
      <c r="D22" s="9" t="s">
        <v>25</v>
      </c>
      <c r="E22" s="10"/>
      <c r="F22" s="11"/>
      <c r="G22" s="12">
        <v>7397.73</v>
      </c>
      <c r="H22" s="25">
        <f>G22*7532</f>
        <v>55719702.359999999</v>
      </c>
      <c r="I22" s="14">
        <v>0.03</v>
      </c>
      <c r="J22" s="15" t="s">
        <v>48</v>
      </c>
      <c r="K22" s="17" t="s">
        <v>67</v>
      </c>
      <c r="L22" s="16" t="s">
        <v>52</v>
      </c>
      <c r="M22" s="17"/>
      <c r="N22" s="16"/>
      <c r="O22" s="18"/>
      <c r="P22" s="18"/>
      <c r="Q22" s="18"/>
      <c r="R22" s="20"/>
      <c r="S22" s="21">
        <v>2616.5</v>
      </c>
      <c r="T22" s="18"/>
      <c r="U22" s="18"/>
      <c r="V22" s="18"/>
      <c r="W22" s="18"/>
      <c r="X22" s="18"/>
      <c r="Z22" s="27" t="s">
        <v>65</v>
      </c>
      <c r="AA22" s="28" t="str">
        <f t="shared" si="1"/>
        <v>BULLION</v>
      </c>
      <c r="AB22" s="29">
        <f t="shared" ca="1" si="2"/>
        <v>-9.9999999909528015E-4</v>
      </c>
    </row>
    <row r="23" spans="1:28" ht="16.5" customHeight="1" x14ac:dyDescent="0.25">
      <c r="A23" s="7" t="s">
        <v>70</v>
      </c>
      <c r="B23" s="8" t="s">
        <v>71</v>
      </c>
      <c r="C23" s="9" t="s">
        <v>24</v>
      </c>
      <c r="D23" s="9" t="s">
        <v>25</v>
      </c>
      <c r="E23" s="10"/>
      <c r="F23" s="11"/>
      <c r="G23" s="12">
        <v>8941.3320000000003</v>
      </c>
      <c r="H23" s="25">
        <f>G23*7532</f>
        <v>67346112.623999998</v>
      </c>
      <c r="I23" s="14">
        <v>0.03</v>
      </c>
      <c r="J23" s="15" t="s">
        <v>48</v>
      </c>
      <c r="K23" s="17" t="s">
        <v>72</v>
      </c>
      <c r="L23" s="16" t="s">
        <v>54</v>
      </c>
      <c r="M23" s="17"/>
      <c r="N23" s="16"/>
      <c r="O23" s="18"/>
      <c r="P23" s="18"/>
      <c r="Q23" s="18"/>
      <c r="R23" s="20"/>
      <c r="S23" s="21">
        <f>5280.037-S24</f>
        <v>3597.5070000000005</v>
      </c>
      <c r="T23" s="18"/>
      <c r="U23" s="18"/>
      <c r="V23" s="18"/>
      <c r="W23" s="18"/>
      <c r="X23" s="18">
        <v>76.977999999999994</v>
      </c>
      <c r="Z23" s="27" t="s">
        <v>68</v>
      </c>
      <c r="AA23" s="28" t="str">
        <f t="shared" si="1"/>
        <v>BULLION</v>
      </c>
      <c r="AB23" s="29">
        <f t="shared" ca="1" si="2"/>
        <v>-4.0000000000048885E-3</v>
      </c>
    </row>
    <row r="24" spans="1:28" ht="16.5" customHeight="1" x14ac:dyDescent="0.25">
      <c r="A24" s="7" t="s">
        <v>73</v>
      </c>
      <c r="B24" s="8" t="s">
        <v>74</v>
      </c>
      <c r="C24" s="9" t="s">
        <v>24</v>
      </c>
      <c r="D24" s="9" t="s">
        <v>25</v>
      </c>
      <c r="E24" s="10"/>
      <c r="F24" s="11"/>
      <c r="G24" s="12">
        <v>3458.442</v>
      </c>
      <c r="H24" s="25">
        <f>G24*7532</f>
        <v>26048985.144000001</v>
      </c>
      <c r="I24" s="14">
        <v>0.03</v>
      </c>
      <c r="J24" s="15" t="s">
        <v>51</v>
      </c>
      <c r="K24" s="17" t="s">
        <v>72</v>
      </c>
      <c r="L24" s="16" t="s">
        <v>54</v>
      </c>
      <c r="M24" s="17"/>
      <c r="N24" s="16"/>
      <c r="O24" s="18"/>
      <c r="P24" s="18"/>
      <c r="Q24" s="18"/>
      <c r="R24" s="20"/>
      <c r="S24" s="21">
        <v>1682.53</v>
      </c>
      <c r="T24" s="18"/>
      <c r="U24" s="18"/>
      <c r="V24" s="18"/>
      <c r="W24" s="18"/>
      <c r="X24" s="18"/>
      <c r="Z24" s="27" t="s">
        <v>70</v>
      </c>
      <c r="AA24" s="28" t="str">
        <f t="shared" si="1"/>
        <v>BULLION</v>
      </c>
      <c r="AB24" s="29">
        <f t="shared" ca="1" si="2"/>
        <v>9.0949470177292824E-13</v>
      </c>
    </row>
    <row r="25" spans="1:28" ht="16.5" customHeight="1" x14ac:dyDescent="0.25">
      <c r="A25" s="7" t="s">
        <v>75</v>
      </c>
      <c r="B25" s="8" t="s">
        <v>76</v>
      </c>
      <c r="C25" s="9" t="s">
        <v>24</v>
      </c>
      <c r="D25" s="9" t="s">
        <v>25</v>
      </c>
      <c r="E25" s="10"/>
      <c r="F25" s="11"/>
      <c r="G25" s="12">
        <v>2378.239</v>
      </c>
      <c r="H25" s="25">
        <f>G25*7380</f>
        <v>17551403.82</v>
      </c>
      <c r="I25" s="14">
        <v>0.03</v>
      </c>
      <c r="J25" s="15" t="s">
        <v>51</v>
      </c>
      <c r="K25" s="17" t="s">
        <v>77</v>
      </c>
      <c r="L25" s="16" t="s">
        <v>57</v>
      </c>
      <c r="M25" s="17"/>
      <c r="N25" s="16"/>
      <c r="O25" s="18"/>
      <c r="P25" s="18"/>
      <c r="Q25" s="18"/>
      <c r="R25" s="20"/>
      <c r="S25" s="21">
        <f>4239.054-S26</f>
        <v>3910.0839999999998</v>
      </c>
      <c r="T25" s="18"/>
      <c r="U25" s="18"/>
      <c r="V25" s="18"/>
      <c r="W25" s="18"/>
      <c r="X25" s="18">
        <v>22.04</v>
      </c>
      <c r="Z25" s="27" t="s">
        <v>73</v>
      </c>
      <c r="AA25" s="28" t="str">
        <f t="shared" si="1"/>
        <v>BULLION</v>
      </c>
      <c r="AB25" s="29">
        <f t="shared" ca="1" si="2"/>
        <v>-3.9999999994080326E-3</v>
      </c>
    </row>
    <row r="26" spans="1:28" ht="16.5" customHeight="1" x14ac:dyDescent="0.25">
      <c r="A26" s="7" t="s">
        <v>78</v>
      </c>
      <c r="B26" s="8" t="s">
        <v>79</v>
      </c>
      <c r="C26" s="9" t="s">
        <v>24</v>
      </c>
      <c r="D26" s="9" t="s">
        <v>25</v>
      </c>
      <c r="E26" s="10"/>
      <c r="F26" s="11"/>
      <c r="G26" s="12">
        <v>5049.5619999999999</v>
      </c>
      <c r="H26" s="25">
        <f>G26*7380</f>
        <v>37265767.560000002</v>
      </c>
      <c r="I26" s="14">
        <v>0.03</v>
      </c>
      <c r="J26" s="15" t="s">
        <v>53</v>
      </c>
      <c r="K26" s="17" t="s">
        <v>77</v>
      </c>
      <c r="L26" s="16" t="s">
        <v>57</v>
      </c>
      <c r="M26" s="17"/>
      <c r="N26" s="16"/>
      <c r="O26" s="18"/>
      <c r="P26" s="18"/>
      <c r="Q26" s="18"/>
      <c r="R26" s="20"/>
      <c r="S26" s="21">
        <v>328.97</v>
      </c>
      <c r="T26" s="18"/>
      <c r="U26" s="18"/>
      <c r="V26" s="18"/>
      <c r="W26" s="18"/>
      <c r="X26" s="18"/>
      <c r="Z26" s="27" t="s">
        <v>75</v>
      </c>
      <c r="AA26" s="28" t="str">
        <f t="shared" si="1"/>
        <v>BULLION</v>
      </c>
      <c r="AB26" s="29">
        <f t="shared" ca="1" si="2"/>
        <v>-1.0000000002037268E-3</v>
      </c>
    </row>
    <row r="27" spans="1:28" ht="16.5" customHeight="1" x14ac:dyDescent="0.25">
      <c r="A27" s="7" t="s">
        <v>80</v>
      </c>
      <c r="B27" s="8" t="s">
        <v>81</v>
      </c>
      <c r="C27" s="9" t="s">
        <v>24</v>
      </c>
      <c r="D27" s="9" t="s">
        <v>25</v>
      </c>
      <c r="E27" s="10"/>
      <c r="F27" s="11"/>
      <c r="G27" s="12">
        <v>4975.9059999999999</v>
      </c>
      <c r="H27" s="25">
        <f>G27*7380</f>
        <v>36722186.280000001</v>
      </c>
      <c r="I27" s="14">
        <v>0.03</v>
      </c>
      <c r="J27" s="15" t="s">
        <v>53</v>
      </c>
      <c r="K27" s="17" t="s">
        <v>82</v>
      </c>
      <c r="L27" s="16" t="s">
        <v>59</v>
      </c>
      <c r="M27" s="17"/>
      <c r="N27" s="16"/>
      <c r="O27" s="18"/>
      <c r="P27" s="18"/>
      <c r="Q27" s="18"/>
      <c r="R27" s="20"/>
      <c r="S27" s="21">
        <f>7391.48-S28</f>
        <v>5798.3399999999992</v>
      </c>
      <c r="T27" s="18"/>
      <c r="U27" s="18"/>
      <c r="V27" s="18"/>
      <c r="W27" s="18"/>
      <c r="X27" s="18">
        <v>39.372999999999998</v>
      </c>
      <c r="Z27" s="27" t="s">
        <v>78</v>
      </c>
      <c r="AA27" s="28" t="str">
        <f t="shared" si="1"/>
        <v>BULLION</v>
      </c>
      <c r="AB27" s="29">
        <f t="shared" ca="1" si="2"/>
        <v>-3.9999999999338343E-3</v>
      </c>
    </row>
    <row r="28" spans="1:28" ht="16.5" customHeight="1" x14ac:dyDescent="0.25">
      <c r="A28" s="7" t="s">
        <v>83</v>
      </c>
      <c r="B28" s="8" t="s">
        <v>84</v>
      </c>
      <c r="C28" s="9" t="s">
        <v>24</v>
      </c>
      <c r="D28" s="9" t="s">
        <v>25</v>
      </c>
      <c r="E28" s="10"/>
      <c r="F28" s="11"/>
      <c r="G28" s="12">
        <v>6237.558</v>
      </c>
      <c r="H28" s="25">
        <f>G28*7380</f>
        <v>46033178.039999999</v>
      </c>
      <c r="I28" s="14">
        <v>0.03</v>
      </c>
      <c r="J28" s="15" t="s">
        <v>56</v>
      </c>
      <c r="K28" s="17" t="s">
        <v>82</v>
      </c>
      <c r="L28" s="16" t="s">
        <v>59</v>
      </c>
      <c r="M28" s="17"/>
      <c r="N28" s="16"/>
      <c r="O28" s="18"/>
      <c r="P28" s="18"/>
      <c r="Q28" s="18"/>
      <c r="R28" s="20"/>
      <c r="S28" s="21">
        <v>1593.14</v>
      </c>
      <c r="T28" s="18"/>
      <c r="U28" s="18"/>
      <c r="V28" s="18"/>
      <c r="W28" s="18"/>
      <c r="X28" s="18"/>
      <c r="Z28" s="27" t="s">
        <v>80</v>
      </c>
      <c r="AA28" s="28" t="str">
        <f t="shared" si="1"/>
        <v>BULLION</v>
      </c>
      <c r="AB28" s="29">
        <f t="shared" ca="1" si="2"/>
        <v>-3.9999999999054126E-3</v>
      </c>
    </row>
    <row r="29" spans="1:28" ht="16.5" customHeight="1" x14ac:dyDescent="0.25">
      <c r="A29" s="7" t="s">
        <v>85</v>
      </c>
      <c r="B29" s="8" t="s">
        <v>86</v>
      </c>
      <c r="C29" s="9" t="s">
        <v>24</v>
      </c>
      <c r="D29" s="9" t="s">
        <v>25</v>
      </c>
      <c r="E29" s="10"/>
      <c r="F29" s="11"/>
      <c r="G29" s="12">
        <v>7498.9560000000001</v>
      </c>
      <c r="H29" s="25">
        <f>G29*7380</f>
        <v>55342295.280000001</v>
      </c>
      <c r="I29" s="14">
        <v>0.03</v>
      </c>
      <c r="J29" s="15" t="s">
        <v>56</v>
      </c>
      <c r="K29" s="17" t="s">
        <v>87</v>
      </c>
      <c r="L29" s="16" t="s">
        <v>62</v>
      </c>
      <c r="M29" s="17"/>
      <c r="N29" s="16"/>
      <c r="O29" s="18"/>
      <c r="P29" s="18"/>
      <c r="Q29" s="18"/>
      <c r="R29" s="20"/>
      <c r="S29" s="21">
        <f>3890.552-S30</f>
        <v>3767.6420000000003</v>
      </c>
      <c r="T29" s="18"/>
      <c r="U29" s="18"/>
      <c r="V29" s="18"/>
      <c r="W29" s="18"/>
      <c r="X29" s="18">
        <v>56.100999999999999</v>
      </c>
      <c r="Z29" s="27" t="s">
        <v>83</v>
      </c>
      <c r="AA29" s="28" t="str">
        <f t="shared" si="1"/>
        <v>BULLION</v>
      </c>
      <c r="AB29" s="29">
        <f t="shared" ca="1" si="2"/>
        <v>9.9999999993372057E-4</v>
      </c>
    </row>
    <row r="30" spans="1:28" ht="16.5" customHeight="1" x14ac:dyDescent="0.25">
      <c r="A30" s="7" t="s">
        <v>88</v>
      </c>
      <c r="B30" s="8" t="s">
        <v>89</v>
      </c>
      <c r="C30" s="9" t="s">
        <v>24</v>
      </c>
      <c r="D30" s="9" t="s">
        <v>25</v>
      </c>
      <c r="E30" s="10"/>
      <c r="F30" s="11"/>
      <c r="G30" s="12">
        <v>9204.1219999999994</v>
      </c>
      <c r="H30" s="25">
        <f>G30*7560</f>
        <v>69583162.319999993</v>
      </c>
      <c r="I30" s="14">
        <v>0.03</v>
      </c>
      <c r="J30" s="15" t="s">
        <v>58</v>
      </c>
      <c r="K30" s="17" t="s">
        <v>87</v>
      </c>
      <c r="L30" s="16" t="s">
        <v>62</v>
      </c>
      <c r="M30" s="17"/>
      <c r="N30" s="16"/>
      <c r="O30" s="18"/>
      <c r="P30" s="18"/>
      <c r="Q30" s="18"/>
      <c r="R30" s="20"/>
      <c r="S30" s="21">
        <v>122.91</v>
      </c>
      <c r="T30" s="18"/>
      <c r="U30" s="18"/>
      <c r="V30" s="18"/>
      <c r="W30" s="18"/>
      <c r="X30" s="18"/>
      <c r="Y30" s="32"/>
      <c r="Z30" s="27" t="s">
        <v>85</v>
      </c>
      <c r="AA30" s="28" t="str">
        <f t="shared" si="1"/>
        <v>BULLION</v>
      </c>
      <c r="AB30" s="29">
        <f t="shared" ca="1" si="2"/>
        <v>-2.9999999996448423E-3</v>
      </c>
    </row>
    <row r="31" spans="1:28" ht="16.5" customHeight="1" x14ac:dyDescent="0.25">
      <c r="A31" s="7" t="s">
        <v>90</v>
      </c>
      <c r="B31" s="8" t="s">
        <v>91</v>
      </c>
      <c r="C31" s="9" t="s">
        <v>24</v>
      </c>
      <c r="D31" s="9" t="s">
        <v>25</v>
      </c>
      <c r="E31" s="10"/>
      <c r="F31" s="11"/>
      <c r="G31" s="12">
        <v>5985.4589999999998</v>
      </c>
      <c r="H31" s="25">
        <f>G31*7560</f>
        <v>45250070.039999999</v>
      </c>
      <c r="I31" s="14">
        <v>0.03</v>
      </c>
      <c r="J31" s="15" t="s">
        <v>58</v>
      </c>
      <c r="K31" s="17" t="s">
        <v>92</v>
      </c>
      <c r="L31" s="16" t="s">
        <v>64</v>
      </c>
      <c r="M31" s="17"/>
      <c r="N31" s="16"/>
      <c r="O31" s="18"/>
      <c r="P31" s="18"/>
      <c r="Q31" s="18"/>
      <c r="R31" s="20"/>
      <c r="S31" s="21">
        <f>7770.261</f>
        <v>7770.2610000000004</v>
      </c>
      <c r="T31" s="18"/>
      <c r="U31" s="18"/>
      <c r="V31" s="18"/>
      <c r="W31" s="18"/>
      <c r="X31" s="18">
        <v>54.811</v>
      </c>
      <c r="Y31" s="32"/>
      <c r="Z31" s="27" t="s">
        <v>88</v>
      </c>
      <c r="AA31" s="28" t="str">
        <f t="shared" si="1"/>
        <v>BULLION</v>
      </c>
      <c r="AB31" s="29">
        <f t="shared" ca="1" si="2"/>
        <v>9204.1219999999994</v>
      </c>
    </row>
    <row r="32" spans="1:28" ht="16.5" customHeight="1" x14ac:dyDescent="0.25">
      <c r="A32" s="7" t="s">
        <v>93</v>
      </c>
      <c r="B32" s="8" t="s">
        <v>94</v>
      </c>
      <c r="C32" s="9" t="s">
        <v>24</v>
      </c>
      <c r="D32" s="9" t="s">
        <v>25</v>
      </c>
      <c r="E32" s="10"/>
      <c r="F32" s="11"/>
      <c r="G32" s="12">
        <v>4405.6139999999996</v>
      </c>
      <c r="H32" s="25">
        <f>G32*7560</f>
        <v>33306441.839999996</v>
      </c>
      <c r="I32" s="14">
        <v>0.03</v>
      </c>
      <c r="J32" s="15" t="s">
        <v>58</v>
      </c>
      <c r="K32" s="17" t="s">
        <v>95</v>
      </c>
      <c r="L32" s="16" t="s">
        <v>66</v>
      </c>
      <c r="M32" s="17"/>
      <c r="N32" s="16"/>
      <c r="O32" s="18"/>
      <c r="P32" s="18"/>
      <c r="Q32" s="18"/>
      <c r="R32" s="20"/>
      <c r="S32" s="21">
        <f>7074.497-S33-S34</f>
        <v>1259.2170000000008</v>
      </c>
      <c r="T32" s="18"/>
      <c r="U32" s="18"/>
      <c r="V32" s="18"/>
      <c r="W32" s="18"/>
      <c r="X32" s="18">
        <v>49.055</v>
      </c>
      <c r="Y32" s="32"/>
      <c r="Z32" s="27" t="s">
        <v>90</v>
      </c>
      <c r="AA32" s="28" t="str">
        <f t="shared" si="1"/>
        <v>BULLION</v>
      </c>
      <c r="AB32" s="29">
        <f t="shared" ca="1" si="2"/>
        <v>5985.4589999999998</v>
      </c>
    </row>
    <row r="33" spans="1:28" ht="16.5" customHeight="1" x14ac:dyDescent="0.25">
      <c r="A33" s="7" t="s">
        <v>96</v>
      </c>
      <c r="B33" s="8" t="s">
        <v>97</v>
      </c>
      <c r="C33" s="9" t="s">
        <v>24</v>
      </c>
      <c r="D33" s="9" t="s">
        <v>25</v>
      </c>
      <c r="E33" s="10"/>
      <c r="F33" s="11"/>
      <c r="G33" s="12">
        <v>9095.1869999999999</v>
      </c>
      <c r="H33" s="25">
        <f>G33*7560</f>
        <v>68759613.719999999</v>
      </c>
      <c r="I33" s="14">
        <v>0.03</v>
      </c>
      <c r="J33" s="15" t="s">
        <v>61</v>
      </c>
      <c r="K33" s="17" t="s">
        <v>95</v>
      </c>
      <c r="L33" s="16" t="s">
        <v>66</v>
      </c>
      <c r="M33" s="17"/>
      <c r="N33" s="16"/>
      <c r="O33" s="18"/>
      <c r="P33" s="18"/>
      <c r="Q33" s="18"/>
      <c r="R33" s="20"/>
      <c r="S33" s="21">
        <f>5815.28-S34</f>
        <v>4714.9399999999996</v>
      </c>
      <c r="T33" s="18"/>
      <c r="U33" s="18"/>
      <c r="V33" s="18"/>
      <c r="W33" s="18"/>
      <c r="X33" s="18"/>
      <c r="Y33" s="32"/>
      <c r="Z33" s="27" t="s">
        <v>93</v>
      </c>
      <c r="AA33" s="28" t="str">
        <f t="shared" si="1"/>
        <v>BULLION</v>
      </c>
      <c r="AB33" s="29">
        <f t="shared" ca="1" si="2"/>
        <v>4405.6139999999996</v>
      </c>
    </row>
    <row r="34" spans="1:28" ht="16.5" customHeight="1" x14ac:dyDescent="0.25">
      <c r="A34" s="7"/>
      <c r="B34" s="8"/>
      <c r="C34" s="13"/>
      <c r="D34" s="13"/>
      <c r="E34" s="10"/>
      <c r="F34" s="11"/>
      <c r="G34" s="12"/>
      <c r="H34" s="13"/>
      <c r="I34" s="14"/>
      <c r="J34" s="15" t="s">
        <v>63</v>
      </c>
      <c r="K34" s="17" t="s">
        <v>95</v>
      </c>
      <c r="L34" s="16" t="s">
        <v>66</v>
      </c>
      <c r="M34" s="17"/>
      <c r="N34" s="16"/>
      <c r="O34" s="18"/>
      <c r="P34" s="18"/>
      <c r="Q34" s="18"/>
      <c r="R34" s="20"/>
      <c r="S34" s="21">
        <v>1100.3399999999999</v>
      </c>
      <c r="T34" s="18"/>
      <c r="U34" s="18"/>
      <c r="V34" s="18"/>
      <c r="W34" s="18"/>
      <c r="X34" s="18"/>
      <c r="Z34" s="27" t="s">
        <v>96</v>
      </c>
      <c r="AA34" s="28" t="str">
        <f t="shared" si="1"/>
        <v>BULLION</v>
      </c>
      <c r="AB34" s="29">
        <f t="shared" ca="1" si="2"/>
        <v>9095.1869999999999</v>
      </c>
    </row>
    <row r="35" spans="1:28" ht="16.5" customHeight="1" x14ac:dyDescent="0.25">
      <c r="A35" s="7"/>
      <c r="B35" s="8"/>
      <c r="C35" s="13"/>
      <c r="D35" s="13"/>
      <c r="E35" s="10"/>
      <c r="F35" s="11"/>
      <c r="G35" s="12"/>
      <c r="H35" s="13"/>
      <c r="I35" s="14"/>
      <c r="J35" s="15" t="s">
        <v>63</v>
      </c>
      <c r="K35" s="17" t="s">
        <v>98</v>
      </c>
      <c r="L35" s="16" t="s">
        <v>69</v>
      </c>
      <c r="M35" s="17"/>
      <c r="N35" s="16"/>
      <c r="O35" s="18"/>
      <c r="P35" s="18"/>
      <c r="Q35" s="18"/>
      <c r="R35" s="20"/>
      <c r="S35" s="21">
        <f>7407.758-S36</f>
        <v>5351.9179999999997</v>
      </c>
      <c r="T35" s="18"/>
      <c r="U35" s="18"/>
      <c r="V35" s="18"/>
      <c r="W35" s="18"/>
      <c r="X35" s="18">
        <v>91.313000000000002</v>
      </c>
    </row>
    <row r="36" spans="1:28" ht="16.5" customHeight="1" x14ac:dyDescent="0.25">
      <c r="A36" s="7"/>
      <c r="B36" s="8"/>
      <c r="C36" s="13"/>
      <c r="D36" s="13"/>
      <c r="E36" s="10"/>
      <c r="F36" s="11"/>
      <c r="G36" s="12"/>
      <c r="H36" s="13"/>
      <c r="I36" s="14"/>
      <c r="J36" s="15" t="s">
        <v>65</v>
      </c>
      <c r="K36" s="17" t="s">
        <v>98</v>
      </c>
      <c r="L36" s="16" t="s">
        <v>69</v>
      </c>
      <c r="M36" s="17"/>
      <c r="N36" s="16"/>
      <c r="O36" s="18"/>
      <c r="P36" s="18"/>
      <c r="Q36" s="18"/>
      <c r="R36" s="20"/>
      <c r="S36" s="21">
        <v>2055.84</v>
      </c>
      <c r="T36" s="18"/>
      <c r="U36" s="18"/>
      <c r="V36" s="18"/>
      <c r="W36" s="18"/>
      <c r="X36" s="18"/>
    </row>
    <row r="37" spans="1:28" ht="16.5" customHeight="1" x14ac:dyDescent="0.25">
      <c r="A37" s="7"/>
      <c r="B37" s="8"/>
      <c r="C37" s="13"/>
      <c r="D37" s="13"/>
      <c r="E37" s="10"/>
      <c r="F37" s="11"/>
      <c r="G37" s="12"/>
      <c r="H37" s="13"/>
      <c r="I37" s="14"/>
      <c r="J37" s="15" t="s">
        <v>65</v>
      </c>
      <c r="K37" s="17" t="s">
        <v>99</v>
      </c>
      <c r="L37" s="16" t="s">
        <v>71</v>
      </c>
      <c r="M37" s="17"/>
      <c r="N37" s="16"/>
      <c r="O37" s="18"/>
      <c r="P37" s="18"/>
      <c r="Q37" s="18"/>
      <c r="R37" s="20"/>
      <c r="S37" s="21">
        <f>8836.157-S38</f>
        <v>5596.476999999999</v>
      </c>
      <c r="T37" s="18"/>
      <c r="U37" s="18"/>
      <c r="V37" s="18"/>
      <c r="W37" s="18"/>
      <c r="X37" s="18">
        <v>77.808999999999997</v>
      </c>
    </row>
    <row r="38" spans="1:28" ht="16.5" customHeight="1" x14ac:dyDescent="0.25">
      <c r="A38" s="7"/>
      <c r="B38" s="8"/>
      <c r="C38" s="13"/>
      <c r="D38" s="13"/>
      <c r="E38" s="10"/>
      <c r="F38" s="11"/>
      <c r="G38" s="12"/>
      <c r="H38" s="13"/>
      <c r="I38" s="14"/>
      <c r="J38" s="15" t="s">
        <v>68</v>
      </c>
      <c r="K38" s="17" t="s">
        <v>99</v>
      </c>
      <c r="L38" s="16" t="s">
        <v>71</v>
      </c>
      <c r="M38" s="17"/>
      <c r="N38" s="16"/>
      <c r="O38" s="18"/>
      <c r="P38" s="18"/>
      <c r="Q38" s="18"/>
      <c r="R38" s="20"/>
      <c r="S38" s="21">
        <v>3239.68</v>
      </c>
      <c r="T38" s="18"/>
      <c r="U38" s="18"/>
      <c r="V38" s="18"/>
      <c r="W38" s="18"/>
      <c r="X38" s="18"/>
    </row>
    <row r="39" spans="1:28" ht="16.5" customHeight="1" x14ac:dyDescent="0.25">
      <c r="A39" s="7"/>
      <c r="B39" s="8"/>
      <c r="C39" s="13"/>
      <c r="D39" s="13"/>
      <c r="E39" s="10"/>
      <c r="F39" s="11"/>
      <c r="G39" s="12"/>
      <c r="H39" s="25"/>
      <c r="I39" s="14"/>
      <c r="J39" s="15" t="s">
        <v>68</v>
      </c>
      <c r="K39" s="17" t="s">
        <v>100</v>
      </c>
      <c r="L39" s="16" t="s">
        <v>74</v>
      </c>
      <c r="M39" s="17"/>
      <c r="N39" s="16"/>
      <c r="O39" s="18"/>
      <c r="P39" s="18"/>
      <c r="Q39" s="19"/>
      <c r="R39" s="20"/>
      <c r="S39" s="21">
        <f>3063.095</f>
        <v>3063.0949999999998</v>
      </c>
      <c r="T39" s="18"/>
      <c r="U39" s="18"/>
      <c r="V39" s="18"/>
      <c r="W39" s="18"/>
      <c r="X39" s="18">
        <v>70.156999999999996</v>
      </c>
    </row>
    <row r="40" spans="1:28" ht="16.5" customHeight="1" x14ac:dyDescent="0.25">
      <c r="A40" s="7"/>
      <c r="B40" s="8"/>
      <c r="C40" s="13"/>
      <c r="D40" s="13"/>
      <c r="E40" s="10"/>
      <c r="F40" s="11"/>
      <c r="G40" s="12"/>
      <c r="H40" s="13"/>
      <c r="I40" s="14"/>
      <c r="J40" s="15" t="s">
        <v>68</v>
      </c>
      <c r="K40" s="17" t="s">
        <v>101</v>
      </c>
      <c r="L40" s="16" t="s">
        <v>76</v>
      </c>
      <c r="M40" s="17"/>
      <c r="N40" s="16"/>
      <c r="O40" s="18"/>
      <c r="P40" s="18"/>
      <c r="Q40" s="18"/>
      <c r="R40" s="20"/>
      <c r="S40" s="21">
        <f>2713.247-S41</f>
        <v>1006.3969999999999</v>
      </c>
      <c r="T40" s="18"/>
      <c r="U40" s="18"/>
      <c r="V40" s="18"/>
      <c r="W40" s="18"/>
      <c r="X40" s="18">
        <v>18.405000000000001</v>
      </c>
    </row>
    <row r="41" spans="1:28" ht="16.5" customHeight="1" x14ac:dyDescent="0.25">
      <c r="A41" s="7"/>
      <c r="B41" s="8"/>
      <c r="C41" s="13"/>
      <c r="D41" s="13"/>
      <c r="E41" s="10"/>
      <c r="F41" s="11"/>
      <c r="G41" s="12"/>
      <c r="H41" s="13"/>
      <c r="I41" s="14"/>
      <c r="J41" s="15" t="s">
        <v>70</v>
      </c>
      <c r="K41" s="17" t="s">
        <v>101</v>
      </c>
      <c r="L41" s="16" t="s">
        <v>76</v>
      </c>
      <c r="M41" s="17"/>
      <c r="N41" s="16"/>
      <c r="O41" s="18"/>
      <c r="P41" s="18"/>
      <c r="Q41" s="18"/>
      <c r="R41" s="20"/>
      <c r="S41" s="21">
        <v>1706.85</v>
      </c>
      <c r="T41" s="18"/>
      <c r="U41" s="18"/>
      <c r="V41" s="18"/>
      <c r="W41" s="18"/>
      <c r="X41" s="18"/>
    </row>
    <row r="42" spans="1:28" ht="16.5" customHeight="1" x14ac:dyDescent="0.25">
      <c r="A42" s="7"/>
      <c r="B42" s="8"/>
      <c r="C42" s="13"/>
      <c r="D42" s="13"/>
      <c r="E42" s="10"/>
      <c r="F42" s="11"/>
      <c r="G42" s="12"/>
      <c r="H42" s="13"/>
      <c r="I42" s="14"/>
      <c r="J42" s="15" t="s">
        <v>70</v>
      </c>
      <c r="K42" s="17" t="s">
        <v>102</v>
      </c>
      <c r="L42" s="16" t="s">
        <v>79</v>
      </c>
      <c r="M42" s="17"/>
      <c r="N42" s="16"/>
      <c r="O42" s="18"/>
      <c r="P42" s="18"/>
      <c r="Q42" s="18"/>
      <c r="R42" s="20"/>
      <c r="S42" s="21">
        <f>5971.242</f>
        <v>5971.2420000000002</v>
      </c>
      <c r="T42" s="18"/>
      <c r="U42" s="18"/>
      <c r="V42" s="18"/>
      <c r="W42" s="18"/>
      <c r="X42" s="18">
        <v>50.567</v>
      </c>
    </row>
    <row r="43" spans="1:28" ht="18" customHeight="1" x14ac:dyDescent="0.25">
      <c r="A43" s="33"/>
      <c r="B43" s="8"/>
      <c r="C43" s="13"/>
      <c r="D43" s="13"/>
      <c r="E43" s="10"/>
      <c r="F43" s="11"/>
      <c r="G43" s="12"/>
      <c r="H43" s="13"/>
      <c r="I43" s="14"/>
      <c r="J43" s="15" t="s">
        <v>70</v>
      </c>
      <c r="K43" s="17" t="s">
        <v>103</v>
      </c>
      <c r="L43" s="16" t="s">
        <v>81</v>
      </c>
      <c r="M43" s="17"/>
      <c r="N43" s="16"/>
      <c r="O43" s="18"/>
      <c r="P43" s="18"/>
      <c r="Q43" s="18"/>
      <c r="R43" s="20"/>
      <c r="S43" s="21">
        <f>3129.178-S44</f>
        <v>1190.7979999999998</v>
      </c>
      <c r="T43" s="18"/>
      <c r="U43" s="18"/>
      <c r="V43" s="18"/>
      <c r="W43" s="18"/>
      <c r="X43" s="18">
        <v>21.875</v>
      </c>
    </row>
    <row r="44" spans="1:28" ht="16.5" customHeight="1" x14ac:dyDescent="0.25">
      <c r="A44" s="7"/>
      <c r="B44" s="8"/>
      <c r="C44" s="13"/>
      <c r="D44" s="13"/>
      <c r="E44" s="10"/>
      <c r="F44" s="11"/>
      <c r="G44" s="12"/>
      <c r="H44" s="13"/>
      <c r="I44" s="14"/>
      <c r="J44" s="15" t="s">
        <v>73</v>
      </c>
      <c r="K44" s="17" t="s">
        <v>103</v>
      </c>
      <c r="L44" s="16" t="s">
        <v>81</v>
      </c>
      <c r="M44" s="17"/>
      <c r="N44" s="16"/>
      <c r="O44" s="18"/>
      <c r="P44" s="18"/>
      <c r="Q44" s="18"/>
      <c r="R44" s="20"/>
      <c r="S44" s="21">
        <v>1938.38</v>
      </c>
      <c r="T44" s="18"/>
      <c r="U44" s="18"/>
      <c r="V44" s="18"/>
      <c r="W44" s="18"/>
      <c r="X44" s="18"/>
    </row>
    <row r="45" spans="1:28" ht="16.5" customHeight="1" x14ac:dyDescent="0.25">
      <c r="A45" s="7"/>
      <c r="B45" s="8"/>
      <c r="C45" s="13"/>
      <c r="D45" s="13"/>
      <c r="E45" s="10"/>
      <c r="F45" s="11"/>
      <c r="G45" s="12"/>
      <c r="H45" s="13"/>
      <c r="I45" s="14"/>
      <c r="J45" s="15" t="s">
        <v>73</v>
      </c>
      <c r="K45" s="17" t="s">
        <v>104</v>
      </c>
      <c r="L45" s="16" t="s">
        <v>84</v>
      </c>
      <c r="M45" s="17"/>
      <c r="N45" s="16"/>
      <c r="O45" s="18"/>
      <c r="P45" s="18"/>
      <c r="Q45" s="18"/>
      <c r="R45" s="20"/>
      <c r="S45" s="21">
        <f>7789.246-S46-S47</f>
        <v>1437.1059999999993</v>
      </c>
      <c r="T45" s="18"/>
      <c r="U45" s="18"/>
      <c r="V45" s="18"/>
      <c r="W45" s="18"/>
      <c r="X45" s="18">
        <v>82.96</v>
      </c>
    </row>
    <row r="46" spans="1:28" ht="16.5" customHeight="1" x14ac:dyDescent="0.25">
      <c r="A46" s="7"/>
      <c r="B46" s="8"/>
      <c r="C46" s="13"/>
      <c r="D46" s="13"/>
      <c r="E46" s="10"/>
      <c r="F46" s="11"/>
      <c r="G46" s="12"/>
      <c r="H46" s="13"/>
      <c r="I46" s="14"/>
      <c r="J46" s="15" t="s">
        <v>75</v>
      </c>
      <c r="K46" s="17" t="s">
        <v>104</v>
      </c>
      <c r="L46" s="16" t="s">
        <v>84</v>
      </c>
      <c r="M46" s="17"/>
      <c r="N46" s="16"/>
      <c r="O46" s="18"/>
      <c r="P46" s="18"/>
      <c r="Q46" s="18"/>
      <c r="R46" s="20"/>
      <c r="S46" s="21">
        <f>6352.14-S47</f>
        <v>2378.2400000000002</v>
      </c>
      <c r="T46" s="18"/>
      <c r="U46" s="18"/>
      <c r="V46" s="18"/>
      <c r="W46" s="18"/>
      <c r="X46" s="18"/>
    </row>
    <row r="47" spans="1:28" ht="16.5" customHeight="1" x14ac:dyDescent="0.25">
      <c r="A47" s="7"/>
      <c r="B47" s="8"/>
      <c r="C47" s="13"/>
      <c r="D47" s="13"/>
      <c r="E47" s="10"/>
      <c r="F47" s="11"/>
      <c r="G47" s="12"/>
      <c r="H47" s="13"/>
      <c r="I47" s="14"/>
      <c r="J47" s="15" t="s">
        <v>78</v>
      </c>
      <c r="K47" s="17" t="s">
        <v>104</v>
      </c>
      <c r="L47" s="16" t="s">
        <v>84</v>
      </c>
      <c r="M47" s="17"/>
      <c r="N47" s="16"/>
      <c r="O47" s="18"/>
      <c r="P47" s="18"/>
      <c r="Q47" s="18"/>
      <c r="R47" s="20"/>
      <c r="S47" s="21">
        <v>3973.9</v>
      </c>
      <c r="T47" s="18"/>
      <c r="U47" s="18"/>
      <c r="V47" s="18"/>
      <c r="W47" s="18"/>
      <c r="X47" s="18"/>
    </row>
    <row r="48" spans="1:28" ht="16.5" customHeight="1" x14ac:dyDescent="0.25">
      <c r="A48" s="7"/>
      <c r="B48" s="8"/>
      <c r="C48" s="13"/>
      <c r="D48" s="13"/>
      <c r="E48" s="10"/>
      <c r="F48" s="11"/>
      <c r="G48" s="12"/>
      <c r="H48" s="13"/>
      <c r="I48" s="14"/>
      <c r="J48" s="15" t="s">
        <v>78</v>
      </c>
      <c r="K48" s="17" t="s">
        <v>105</v>
      </c>
      <c r="L48" s="16" t="s">
        <v>86</v>
      </c>
      <c r="M48" s="17"/>
      <c r="N48" s="16"/>
      <c r="O48" s="18"/>
      <c r="P48" s="18"/>
      <c r="Q48" s="18"/>
      <c r="R48" s="20"/>
      <c r="S48" s="21">
        <f>6934.057-S49-S50</f>
        <v>986.36699999999996</v>
      </c>
      <c r="T48" s="18"/>
      <c r="U48" s="18"/>
      <c r="V48" s="18"/>
      <c r="W48" s="18"/>
      <c r="X48" s="18">
        <v>89.299000000000007</v>
      </c>
    </row>
    <row r="49" spans="1:24" ht="16.5" customHeight="1" x14ac:dyDescent="0.25">
      <c r="A49" s="7"/>
      <c r="B49" s="8"/>
      <c r="C49" s="13"/>
      <c r="D49" s="13"/>
      <c r="E49" s="10"/>
      <c r="F49" s="11"/>
      <c r="G49" s="12"/>
      <c r="H49" s="13"/>
      <c r="I49" s="14"/>
      <c r="J49" s="15" t="s">
        <v>80</v>
      </c>
      <c r="K49" s="17" t="s">
        <v>105</v>
      </c>
      <c r="L49" s="16" t="s">
        <v>86</v>
      </c>
      <c r="M49" s="17"/>
      <c r="N49" s="16"/>
      <c r="O49" s="18"/>
      <c r="P49" s="18"/>
      <c r="Q49" s="18"/>
      <c r="R49" s="20"/>
      <c r="S49" s="21">
        <f>5947.69-S50</f>
        <v>4975.91</v>
      </c>
      <c r="T49" s="18"/>
      <c r="U49" s="18"/>
      <c r="V49" s="18"/>
      <c r="W49" s="18"/>
      <c r="X49" s="18"/>
    </row>
    <row r="50" spans="1:24" ht="16.5" customHeight="1" x14ac:dyDescent="0.25">
      <c r="A50" s="7"/>
      <c r="B50" s="8"/>
      <c r="C50" s="13"/>
      <c r="D50" s="13"/>
      <c r="E50" s="10"/>
      <c r="F50" s="11"/>
      <c r="G50" s="12"/>
      <c r="H50" s="13"/>
      <c r="I50" s="14"/>
      <c r="J50" s="15" t="s">
        <v>83</v>
      </c>
      <c r="K50" s="17" t="s">
        <v>105</v>
      </c>
      <c r="L50" s="16" t="s">
        <v>86</v>
      </c>
      <c r="M50" s="17"/>
      <c r="N50" s="16"/>
      <c r="O50" s="18"/>
      <c r="P50" s="18"/>
      <c r="Q50" s="18"/>
      <c r="R50" s="20"/>
      <c r="S50" s="21">
        <v>971.78</v>
      </c>
      <c r="T50" s="18"/>
      <c r="U50" s="18"/>
      <c r="V50" s="18"/>
      <c r="W50" s="18"/>
      <c r="X50" s="18"/>
    </row>
    <row r="51" spans="1:24" ht="16.5" customHeight="1" x14ac:dyDescent="0.25">
      <c r="A51" s="7"/>
      <c r="B51" s="8"/>
      <c r="C51" s="13"/>
      <c r="D51" s="13"/>
      <c r="E51" s="10"/>
      <c r="F51" s="11"/>
      <c r="G51" s="12"/>
      <c r="H51" s="13"/>
      <c r="I51" s="14"/>
      <c r="J51" s="15" t="s">
        <v>83</v>
      </c>
      <c r="K51" s="17" t="s">
        <v>106</v>
      </c>
      <c r="L51" s="16" t="s">
        <v>89</v>
      </c>
      <c r="M51" s="17"/>
      <c r="N51" s="16"/>
      <c r="O51" s="18"/>
      <c r="P51" s="18"/>
      <c r="Q51" s="18"/>
      <c r="R51" s="20"/>
      <c r="S51" s="21">
        <f>7215.118-S52</f>
        <v>5191.1980000000003</v>
      </c>
      <c r="T51" s="18"/>
      <c r="U51" s="18"/>
      <c r="V51" s="18"/>
      <c r="W51" s="18"/>
      <c r="X51" s="18">
        <v>74.578999999999994</v>
      </c>
    </row>
    <row r="52" spans="1:24" ht="16.5" customHeight="1" x14ac:dyDescent="0.25">
      <c r="A52" s="7"/>
      <c r="B52" s="8"/>
      <c r="C52" s="13"/>
      <c r="D52" s="13"/>
      <c r="E52" s="10"/>
      <c r="F52" s="11"/>
      <c r="G52" s="12"/>
      <c r="H52" s="13"/>
      <c r="I52" s="14"/>
      <c r="J52" s="15" t="s">
        <v>85</v>
      </c>
      <c r="K52" s="17" t="s">
        <v>106</v>
      </c>
      <c r="L52" s="16" t="s">
        <v>89</v>
      </c>
      <c r="M52" s="17"/>
      <c r="N52" s="16"/>
      <c r="O52" s="18"/>
      <c r="P52" s="18"/>
      <c r="Q52" s="18"/>
      <c r="R52" s="20"/>
      <c r="S52" s="21">
        <v>2023.92</v>
      </c>
      <c r="T52" s="18"/>
      <c r="U52" s="18"/>
      <c r="V52" s="18"/>
      <c r="W52" s="18"/>
      <c r="X52" s="18"/>
    </row>
    <row r="53" spans="1:24" ht="16.5" customHeight="1" x14ac:dyDescent="0.25">
      <c r="A53" s="7"/>
      <c r="B53" s="8"/>
      <c r="C53" s="13"/>
      <c r="D53" s="13"/>
      <c r="E53" s="10"/>
      <c r="F53" s="11"/>
      <c r="G53" s="12"/>
      <c r="H53" s="13"/>
      <c r="I53" s="14"/>
      <c r="J53" s="15" t="s">
        <v>85</v>
      </c>
      <c r="K53" s="17" t="s">
        <v>107</v>
      </c>
      <c r="L53" s="16" t="s">
        <v>91</v>
      </c>
      <c r="M53" s="17"/>
      <c r="N53" s="16"/>
      <c r="O53" s="18"/>
      <c r="P53" s="18"/>
      <c r="Q53" s="18"/>
      <c r="R53" s="20"/>
      <c r="S53" s="21">
        <f>5450.915-S54</f>
        <v>5405.9449999999997</v>
      </c>
      <c r="T53" s="18"/>
      <c r="U53" s="18"/>
      <c r="V53" s="18"/>
      <c r="W53" s="18"/>
      <c r="X53" s="18">
        <v>69.093999999999994</v>
      </c>
    </row>
    <row r="54" spans="1:24" ht="16.5" customHeight="1" x14ac:dyDescent="0.25">
      <c r="A54" s="7"/>
      <c r="B54" s="8"/>
      <c r="C54" s="13"/>
      <c r="D54" s="13"/>
      <c r="E54" s="10"/>
      <c r="F54" s="11"/>
      <c r="G54" s="12"/>
      <c r="H54" s="13"/>
      <c r="I54" s="14"/>
      <c r="J54" s="15" t="s">
        <v>88</v>
      </c>
      <c r="K54" s="17" t="s">
        <v>107</v>
      </c>
      <c r="L54" s="16" t="s">
        <v>91</v>
      </c>
      <c r="M54" s="17"/>
      <c r="N54" s="16"/>
      <c r="O54" s="18"/>
      <c r="P54" s="18"/>
      <c r="Q54" s="18"/>
      <c r="R54" s="20"/>
      <c r="S54" s="21">
        <v>44.97</v>
      </c>
      <c r="T54" s="18"/>
      <c r="U54" s="18"/>
      <c r="V54" s="18"/>
      <c r="W54" s="18"/>
      <c r="X54" s="18"/>
    </row>
    <row r="55" spans="1:24" ht="16.5" customHeight="1" x14ac:dyDescent="0.25">
      <c r="A55" s="7"/>
      <c r="B55" s="8"/>
      <c r="C55" s="13"/>
      <c r="D55" s="13"/>
      <c r="E55" s="10"/>
      <c r="F55" s="11"/>
      <c r="G55" s="12"/>
      <c r="H55" s="13"/>
      <c r="I55" s="14"/>
      <c r="J55" s="15"/>
      <c r="K55" s="17" t="s">
        <v>108</v>
      </c>
      <c r="L55" s="16" t="s">
        <v>94</v>
      </c>
      <c r="M55" s="17"/>
      <c r="N55" s="16"/>
      <c r="O55" s="18"/>
      <c r="P55" s="18"/>
      <c r="Q55" s="18"/>
      <c r="R55" s="20"/>
      <c r="S55" s="21">
        <v>4956.3270000000002</v>
      </c>
      <c r="T55" s="18"/>
      <c r="U55" s="18"/>
      <c r="V55" s="18"/>
      <c r="W55" s="18"/>
      <c r="X55" s="18">
        <v>36.415999999999997</v>
      </c>
    </row>
    <row r="56" spans="1:24" ht="16.5" customHeight="1" x14ac:dyDescent="0.25">
      <c r="A56" s="7"/>
      <c r="B56" s="8"/>
      <c r="C56" s="13"/>
      <c r="D56" s="13"/>
      <c r="E56" s="10"/>
      <c r="F56" s="11"/>
      <c r="G56" s="12"/>
      <c r="H56" s="13"/>
      <c r="I56" s="14"/>
      <c r="J56" s="15"/>
      <c r="K56" s="17" t="s">
        <v>109</v>
      </c>
      <c r="L56" s="16" t="s">
        <v>97</v>
      </c>
      <c r="M56" s="17"/>
      <c r="N56" s="16"/>
      <c r="O56" s="18"/>
      <c r="P56" s="18"/>
      <c r="Q56" s="18"/>
      <c r="R56" s="20"/>
      <c r="S56" s="21">
        <f>9366.375</f>
        <v>9366.375</v>
      </c>
      <c r="T56" s="18"/>
      <c r="U56" s="18"/>
      <c r="V56" s="18"/>
      <c r="W56" s="18"/>
      <c r="X56" s="18">
        <v>81.162000000000006</v>
      </c>
    </row>
    <row r="57" spans="1:24" ht="16.5" customHeight="1" x14ac:dyDescent="0.25">
      <c r="A57" s="7"/>
      <c r="B57" s="8"/>
      <c r="C57" s="13"/>
      <c r="D57" s="13"/>
      <c r="E57" s="10"/>
      <c r="F57" s="11"/>
      <c r="G57" s="12"/>
      <c r="H57" s="13"/>
      <c r="I57" s="14"/>
      <c r="J57" s="14"/>
      <c r="K57" s="17"/>
      <c r="L57" s="16"/>
      <c r="M57" s="17"/>
      <c r="N57" s="16"/>
      <c r="O57" s="18"/>
      <c r="P57" s="18"/>
      <c r="Q57" s="18"/>
      <c r="R57" s="20"/>
      <c r="S57" s="21"/>
      <c r="T57" s="18"/>
      <c r="U57" s="18"/>
      <c r="V57" s="18"/>
      <c r="W57" s="18"/>
      <c r="X57" s="18"/>
    </row>
    <row r="58" spans="1:24" ht="16.5" customHeight="1" x14ac:dyDescent="0.25">
      <c r="A58" s="7"/>
      <c r="B58" s="8"/>
      <c r="C58" s="13"/>
      <c r="D58" s="13"/>
      <c r="E58" s="10"/>
      <c r="F58" s="11"/>
      <c r="G58" s="12"/>
      <c r="H58" s="13"/>
      <c r="I58" s="14"/>
      <c r="J58" s="14"/>
      <c r="K58" s="18"/>
      <c r="L58" s="16"/>
      <c r="M58" s="17"/>
      <c r="N58" s="16"/>
      <c r="O58" s="18"/>
      <c r="P58" s="18"/>
      <c r="Q58" s="18"/>
      <c r="R58" s="20"/>
      <c r="S58" s="21"/>
      <c r="T58" s="18"/>
      <c r="U58" s="18"/>
      <c r="V58" s="18"/>
      <c r="W58" s="18"/>
      <c r="X58" s="18"/>
    </row>
    <row r="59" spans="1:24" ht="16.5" customHeight="1" x14ac:dyDescent="0.25">
      <c r="A59" s="7"/>
      <c r="B59" s="8"/>
      <c r="C59" s="13"/>
      <c r="D59" s="13"/>
      <c r="E59" s="10"/>
      <c r="F59" s="11"/>
      <c r="G59" s="12"/>
      <c r="H59" s="13"/>
      <c r="I59" s="14"/>
      <c r="J59" s="14"/>
      <c r="K59" s="18"/>
      <c r="L59" s="16"/>
      <c r="M59" s="17"/>
      <c r="N59" s="16"/>
      <c r="O59" s="18"/>
      <c r="P59" s="18"/>
      <c r="Q59" s="18"/>
      <c r="R59" s="20"/>
      <c r="S59" s="21"/>
      <c r="T59" s="18"/>
      <c r="U59" s="18"/>
      <c r="V59" s="18"/>
      <c r="W59" s="18"/>
      <c r="X59" s="18"/>
    </row>
    <row r="60" spans="1:24" ht="16.5" customHeight="1" x14ac:dyDescent="0.25">
      <c r="A60" s="7"/>
      <c r="B60" s="8"/>
      <c r="C60" s="13"/>
      <c r="D60" s="13"/>
      <c r="E60" s="10"/>
      <c r="F60" s="11"/>
      <c r="G60" s="12"/>
      <c r="H60" s="13"/>
      <c r="I60" s="14"/>
      <c r="J60" s="14"/>
      <c r="K60" s="18"/>
      <c r="L60" s="16"/>
      <c r="M60" s="17"/>
      <c r="N60" s="16"/>
      <c r="O60" s="18"/>
      <c r="P60" s="18"/>
      <c r="Q60" s="18"/>
      <c r="R60" s="20"/>
      <c r="S60" s="21"/>
      <c r="T60" s="18"/>
      <c r="U60" s="18"/>
      <c r="V60" s="18"/>
      <c r="W60" s="18"/>
      <c r="X60" s="18"/>
    </row>
    <row r="61" spans="1:24" ht="16.5" customHeight="1" x14ac:dyDescent="0.25">
      <c r="A61" s="7"/>
      <c r="B61" s="8"/>
      <c r="C61" s="13"/>
      <c r="D61" s="13"/>
      <c r="E61" s="10"/>
      <c r="F61" s="11"/>
      <c r="G61" s="12"/>
      <c r="H61" s="13"/>
      <c r="I61" s="14"/>
      <c r="J61" s="14"/>
      <c r="K61" s="18"/>
      <c r="L61" s="16"/>
      <c r="M61" s="17"/>
      <c r="N61" s="16"/>
      <c r="O61" s="18"/>
      <c r="P61" s="18"/>
      <c r="Q61" s="18"/>
      <c r="R61" s="20"/>
      <c r="S61" s="18"/>
      <c r="T61" s="18"/>
      <c r="U61" s="18"/>
      <c r="V61" s="18"/>
      <c r="W61" s="18"/>
      <c r="X61" s="34"/>
    </row>
    <row r="62" spans="1:24" ht="16.5" customHeight="1" x14ac:dyDescent="0.25">
      <c r="A62" s="7"/>
      <c r="B62" s="8"/>
      <c r="C62" s="13"/>
      <c r="D62" s="13"/>
      <c r="E62" s="10"/>
      <c r="F62" s="11"/>
      <c r="G62" s="12"/>
      <c r="H62" s="13"/>
      <c r="I62" s="14"/>
      <c r="J62" s="14"/>
      <c r="K62" s="18"/>
      <c r="L62" s="16"/>
      <c r="M62" s="17"/>
      <c r="N62" s="16"/>
      <c r="O62" s="18"/>
      <c r="P62" s="18"/>
      <c r="Q62" s="18"/>
      <c r="R62" s="20"/>
      <c r="S62" s="21"/>
      <c r="T62" s="18"/>
      <c r="U62" s="18"/>
      <c r="V62" s="18"/>
      <c r="W62" s="18"/>
      <c r="X62" s="34"/>
    </row>
    <row r="63" spans="1:24" ht="16.5" customHeight="1" x14ac:dyDescent="0.25">
      <c r="A63" s="7"/>
      <c r="B63" s="8"/>
      <c r="C63" s="13"/>
      <c r="D63" s="13"/>
      <c r="E63" s="10"/>
      <c r="F63" s="11"/>
      <c r="G63" s="12"/>
      <c r="H63" s="13"/>
      <c r="I63" s="14"/>
      <c r="J63" s="14"/>
      <c r="K63" s="18"/>
      <c r="L63" s="16"/>
      <c r="M63" s="17"/>
      <c r="N63" s="16"/>
      <c r="O63" s="18"/>
      <c r="P63" s="18"/>
      <c r="Q63" s="18"/>
      <c r="R63" s="20"/>
      <c r="S63" s="21"/>
      <c r="T63" s="18"/>
      <c r="U63" s="18"/>
      <c r="V63" s="18"/>
      <c r="W63" s="18"/>
      <c r="X63" s="34"/>
    </row>
    <row r="64" spans="1:24" ht="16.5" customHeight="1" x14ac:dyDescent="0.25">
      <c r="A64" s="7"/>
      <c r="B64" s="8"/>
      <c r="C64" s="13"/>
      <c r="D64" s="13"/>
      <c r="E64" s="10"/>
      <c r="F64" s="11"/>
      <c r="G64" s="12"/>
      <c r="H64" s="13"/>
      <c r="I64" s="14"/>
      <c r="J64" s="14"/>
      <c r="K64" s="18"/>
      <c r="L64" s="16"/>
      <c r="M64" s="17"/>
      <c r="N64" s="16"/>
      <c r="O64" s="18"/>
      <c r="P64" s="18"/>
      <c r="Q64" s="18"/>
      <c r="R64" s="20"/>
      <c r="S64" s="21"/>
      <c r="T64" s="18"/>
      <c r="U64" s="18"/>
      <c r="V64" s="18"/>
      <c r="W64" s="18"/>
      <c r="X64" s="34"/>
    </row>
    <row r="65" spans="1:24" ht="16.5" customHeight="1" x14ac:dyDescent="0.25">
      <c r="A65" s="7"/>
      <c r="B65" s="8"/>
      <c r="C65" s="13"/>
      <c r="D65" s="13"/>
      <c r="E65" s="10"/>
      <c r="F65" s="11"/>
      <c r="G65" s="12"/>
      <c r="H65" s="13"/>
      <c r="I65" s="14"/>
      <c r="J65" s="14"/>
      <c r="K65" s="18"/>
      <c r="L65" s="16"/>
      <c r="M65" s="17"/>
      <c r="N65" s="16"/>
      <c r="O65" s="18"/>
      <c r="P65" s="18"/>
      <c r="Q65" s="18"/>
      <c r="R65" s="20"/>
      <c r="S65" s="21"/>
      <c r="T65" s="18"/>
      <c r="U65" s="18"/>
      <c r="V65" s="18"/>
      <c r="W65" s="18"/>
      <c r="X65" s="34"/>
    </row>
    <row r="66" spans="1:24" ht="16.5" customHeight="1" x14ac:dyDescent="0.25">
      <c r="A66" s="7"/>
      <c r="B66" s="8"/>
      <c r="C66" s="13"/>
      <c r="D66" s="13"/>
      <c r="E66" s="10"/>
      <c r="F66" s="11"/>
      <c r="G66" s="12"/>
      <c r="H66" s="13"/>
      <c r="I66" s="14"/>
      <c r="J66" s="14"/>
      <c r="K66" s="18"/>
      <c r="L66" s="16"/>
      <c r="M66" s="17"/>
      <c r="N66" s="16"/>
      <c r="O66" s="18"/>
      <c r="P66" s="18"/>
      <c r="Q66" s="18"/>
      <c r="R66" s="20"/>
      <c r="S66" s="21"/>
      <c r="T66" s="18"/>
      <c r="U66" s="18"/>
      <c r="V66" s="18"/>
      <c r="W66" s="18"/>
      <c r="X66" s="34"/>
    </row>
    <row r="67" spans="1:24" ht="16.5" customHeight="1" x14ac:dyDescent="0.25">
      <c r="A67" s="7"/>
      <c r="B67" s="8"/>
      <c r="C67" s="13"/>
      <c r="D67" s="13"/>
      <c r="E67" s="10"/>
      <c r="F67" s="11"/>
      <c r="G67" s="12"/>
      <c r="H67" s="13"/>
      <c r="I67" s="14"/>
      <c r="J67" s="14"/>
      <c r="K67" s="18"/>
      <c r="L67" s="16"/>
      <c r="M67" s="17"/>
      <c r="N67" s="16"/>
      <c r="O67" s="18"/>
      <c r="P67" s="18"/>
      <c r="Q67" s="18"/>
      <c r="R67" s="20"/>
      <c r="S67" s="21"/>
      <c r="T67" s="18"/>
      <c r="U67" s="18"/>
      <c r="V67" s="18"/>
      <c r="W67" s="18"/>
      <c r="X67" s="34"/>
    </row>
    <row r="68" spans="1:24" ht="16.5" customHeight="1" x14ac:dyDescent="0.25">
      <c r="A68" s="7"/>
      <c r="B68" s="8"/>
      <c r="C68" s="13"/>
      <c r="D68" s="13"/>
      <c r="E68" s="10"/>
      <c r="F68" s="11"/>
      <c r="G68" s="12"/>
      <c r="H68" s="13"/>
      <c r="I68" s="14"/>
      <c r="J68" s="14"/>
      <c r="K68" s="18"/>
      <c r="L68" s="16"/>
      <c r="M68" s="17"/>
      <c r="N68" s="16"/>
      <c r="O68" s="18"/>
      <c r="P68" s="18"/>
      <c r="Q68" s="18"/>
      <c r="R68" s="20"/>
      <c r="S68" s="21"/>
      <c r="T68" s="18"/>
      <c r="U68" s="18"/>
      <c r="V68" s="18"/>
      <c r="W68" s="18"/>
      <c r="X68" s="34"/>
    </row>
    <row r="69" spans="1:24" ht="16.5" customHeight="1" x14ac:dyDescent="0.25">
      <c r="A69" s="7"/>
      <c r="B69" s="8"/>
      <c r="C69" s="13"/>
      <c r="D69" s="13"/>
      <c r="E69" s="10"/>
      <c r="F69" s="11"/>
      <c r="G69" s="12"/>
      <c r="H69" s="13"/>
      <c r="I69" s="14"/>
      <c r="J69" s="14"/>
      <c r="K69" s="18"/>
      <c r="L69" s="16"/>
      <c r="M69" s="17"/>
      <c r="N69" s="16"/>
      <c r="O69" s="18"/>
      <c r="P69" s="18"/>
      <c r="Q69" s="18"/>
      <c r="R69" s="20"/>
      <c r="S69" s="21"/>
      <c r="T69" s="18"/>
      <c r="U69" s="18"/>
      <c r="V69" s="18"/>
      <c r="W69" s="18"/>
      <c r="X69" s="34"/>
    </row>
    <row r="70" spans="1:24" ht="16.5" customHeight="1" x14ac:dyDescent="0.25">
      <c r="A70" s="7"/>
      <c r="B70" s="8"/>
      <c r="C70" s="13"/>
      <c r="D70" s="13"/>
      <c r="E70" s="10"/>
      <c r="F70" s="11"/>
      <c r="G70" s="12"/>
      <c r="H70" s="13"/>
      <c r="I70" s="13"/>
      <c r="J70" s="14"/>
      <c r="K70" s="18"/>
      <c r="L70" s="16"/>
      <c r="M70" s="17"/>
      <c r="N70" s="16"/>
      <c r="O70" s="18"/>
      <c r="P70" s="18"/>
      <c r="Q70" s="18"/>
      <c r="R70" s="20"/>
      <c r="S70" s="21"/>
      <c r="T70" s="18"/>
      <c r="U70" s="18"/>
      <c r="V70" s="18"/>
      <c r="W70" s="18"/>
      <c r="X70" s="34"/>
    </row>
    <row r="71" spans="1:24" ht="16.5" customHeight="1" x14ac:dyDescent="0.25">
      <c r="A71" s="7"/>
      <c r="B71" s="8"/>
      <c r="C71" s="13"/>
      <c r="D71" s="13"/>
      <c r="E71" s="10"/>
      <c r="F71" s="11"/>
      <c r="G71" s="12"/>
      <c r="H71" s="13"/>
      <c r="I71" s="14"/>
      <c r="J71" s="14"/>
      <c r="K71" s="18"/>
      <c r="L71" s="16"/>
      <c r="M71" s="17"/>
      <c r="N71" s="16"/>
      <c r="O71" s="18"/>
      <c r="P71" s="18"/>
      <c r="Q71" s="18"/>
      <c r="R71" s="20"/>
      <c r="S71" s="21"/>
      <c r="T71" s="18"/>
      <c r="U71" s="18"/>
      <c r="V71" s="18"/>
      <c r="W71" s="18"/>
      <c r="X71" s="34"/>
    </row>
    <row r="72" spans="1:24" ht="16.5" customHeight="1" x14ac:dyDescent="0.25">
      <c r="A72" s="7"/>
      <c r="B72" s="8"/>
      <c r="C72" s="13"/>
      <c r="D72" s="13"/>
      <c r="E72" s="10"/>
      <c r="F72" s="11"/>
      <c r="G72" s="12"/>
      <c r="H72" s="13"/>
      <c r="I72" s="14"/>
      <c r="J72" s="14"/>
      <c r="K72" s="18"/>
      <c r="L72" s="16"/>
      <c r="M72" s="17"/>
      <c r="N72" s="16"/>
      <c r="O72" s="18"/>
      <c r="P72" s="18"/>
      <c r="Q72" s="18"/>
      <c r="R72" s="20"/>
      <c r="S72" s="21"/>
      <c r="T72" s="18"/>
      <c r="U72" s="18"/>
      <c r="V72" s="18"/>
      <c r="W72" s="18"/>
      <c r="X72" s="18"/>
    </row>
    <row r="73" spans="1:24" ht="16.5" customHeight="1" x14ac:dyDescent="0.25">
      <c r="A73" s="7"/>
      <c r="B73" s="8"/>
      <c r="C73" s="13"/>
      <c r="D73" s="13"/>
      <c r="E73" s="13"/>
      <c r="F73" s="11"/>
      <c r="G73" s="12"/>
      <c r="H73" s="13"/>
      <c r="I73" s="14"/>
      <c r="J73" s="14"/>
      <c r="K73" s="18"/>
      <c r="L73" s="16"/>
      <c r="M73" s="17"/>
      <c r="N73" s="16"/>
      <c r="O73" s="18"/>
      <c r="P73" s="18"/>
      <c r="Q73" s="18"/>
      <c r="R73" s="20"/>
      <c r="S73" s="21"/>
      <c r="T73" s="18"/>
      <c r="U73" s="18"/>
      <c r="V73" s="18"/>
      <c r="W73" s="18"/>
      <c r="X73" s="18"/>
    </row>
    <row r="74" spans="1:24" ht="16.5" customHeight="1" x14ac:dyDescent="0.25">
      <c r="A74" s="7"/>
      <c r="B74" s="8"/>
      <c r="C74" s="13"/>
      <c r="D74" s="13"/>
      <c r="E74" s="13"/>
      <c r="F74" s="11"/>
      <c r="G74" s="12"/>
      <c r="H74" s="13"/>
      <c r="I74" s="14"/>
      <c r="J74" s="14"/>
      <c r="K74" s="18"/>
      <c r="L74" s="16"/>
      <c r="M74" s="17"/>
      <c r="N74" s="16"/>
      <c r="O74" s="18"/>
      <c r="P74" s="18"/>
      <c r="Q74" s="18"/>
      <c r="R74" s="20"/>
      <c r="S74" s="21"/>
      <c r="T74" s="18"/>
      <c r="U74" s="18"/>
      <c r="V74" s="18"/>
      <c r="W74" s="18"/>
      <c r="X74" s="18"/>
    </row>
    <row r="75" spans="1:24" ht="16.5" customHeight="1" x14ac:dyDescent="0.25">
      <c r="A75" s="7"/>
      <c r="B75" s="8"/>
      <c r="C75" s="13"/>
      <c r="D75" s="13"/>
      <c r="E75" s="13"/>
      <c r="F75" s="11"/>
      <c r="G75" s="12"/>
      <c r="H75" s="13"/>
      <c r="I75" s="14"/>
      <c r="J75" s="14"/>
      <c r="K75" s="18"/>
      <c r="L75" s="16"/>
      <c r="M75" s="17"/>
      <c r="N75" s="16"/>
      <c r="O75" s="18"/>
      <c r="P75" s="18"/>
      <c r="Q75" s="18"/>
      <c r="R75" s="20"/>
      <c r="S75" s="21"/>
      <c r="T75" s="18"/>
      <c r="U75" s="18"/>
      <c r="V75" s="18"/>
      <c r="W75" s="18"/>
      <c r="X75" s="18"/>
    </row>
    <row r="76" spans="1:24" ht="16.5" customHeight="1" x14ac:dyDescent="0.25">
      <c r="A76" s="7"/>
      <c r="B76" s="8"/>
      <c r="C76" s="13"/>
      <c r="D76" s="13"/>
      <c r="E76" s="13"/>
      <c r="F76" s="11"/>
      <c r="G76" s="12"/>
      <c r="H76" s="13"/>
      <c r="I76" s="14"/>
      <c r="J76" s="14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ht="16.5" customHeight="1" x14ac:dyDescent="0.25">
      <c r="A77" s="7"/>
      <c r="B77" s="8"/>
      <c r="C77" s="13"/>
      <c r="D77" s="13"/>
      <c r="E77" s="13"/>
      <c r="F77" s="11"/>
      <c r="G77" s="12"/>
      <c r="H77" s="13"/>
      <c r="I77" s="14"/>
      <c r="J77" s="14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ht="16.5" customHeight="1" x14ac:dyDescent="0.25">
      <c r="A78" s="7"/>
      <c r="B78" s="8"/>
      <c r="C78" s="13"/>
      <c r="D78" s="13"/>
      <c r="E78" s="13"/>
      <c r="F78" s="11"/>
      <c r="G78" s="12"/>
      <c r="H78" s="13"/>
      <c r="I78" s="14"/>
      <c r="J78" s="14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ht="16.5" customHeight="1" x14ac:dyDescent="0.25">
      <c r="A79" s="7"/>
      <c r="B79" s="8"/>
      <c r="C79" s="13"/>
      <c r="D79" s="13"/>
      <c r="E79" s="13"/>
      <c r="F79" s="11"/>
      <c r="G79" s="12"/>
      <c r="H79" s="13"/>
      <c r="I79" s="14"/>
      <c r="J79" s="14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ht="16.5" customHeight="1" x14ac:dyDescent="0.25">
      <c r="A80" s="7"/>
      <c r="B80" s="8"/>
      <c r="C80" s="13"/>
      <c r="D80" s="13"/>
      <c r="E80" s="13"/>
      <c r="F80" s="11"/>
      <c r="G80" s="12"/>
      <c r="H80" s="13"/>
      <c r="I80" s="14"/>
      <c r="J80" s="14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ht="16.5" customHeight="1" x14ac:dyDescent="0.25">
      <c r="A81" s="7"/>
      <c r="B81" s="8"/>
      <c r="C81" s="13"/>
      <c r="D81" s="13"/>
      <c r="E81" s="13"/>
      <c r="F81" s="11"/>
      <c r="G81" s="12"/>
      <c r="H81" s="13"/>
      <c r="I81" s="14"/>
      <c r="J81" s="14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ht="16.5" customHeight="1" x14ac:dyDescent="0.25">
      <c r="A82" s="7"/>
      <c r="B82" s="8"/>
      <c r="C82" s="13"/>
      <c r="D82" s="13"/>
      <c r="E82" s="13"/>
      <c r="F82" s="11"/>
      <c r="G82" s="12"/>
      <c r="H82" s="13"/>
      <c r="I82" s="14"/>
      <c r="J82" s="14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ht="16.5" customHeight="1" x14ac:dyDescent="0.25">
      <c r="A83" s="7"/>
      <c r="B83" s="8"/>
      <c r="C83" s="13"/>
      <c r="D83" s="13"/>
      <c r="E83" s="13"/>
      <c r="F83" s="11"/>
      <c r="G83" s="12"/>
      <c r="H83" s="13"/>
      <c r="I83" s="14"/>
      <c r="J83" s="14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ht="16.5" customHeight="1" x14ac:dyDescent="0.25">
      <c r="A84" s="7"/>
      <c r="B84" s="8"/>
      <c r="C84" s="13"/>
      <c r="D84" s="13"/>
      <c r="E84" s="13"/>
      <c r="F84" s="11"/>
      <c r="G84" s="12"/>
      <c r="H84" s="13"/>
      <c r="I84" s="14"/>
      <c r="J84" s="14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ht="16.5" customHeight="1" x14ac:dyDescent="0.25">
      <c r="A85" s="7"/>
      <c r="B85" s="8"/>
      <c r="C85" s="13"/>
      <c r="D85" s="13"/>
      <c r="E85" s="13"/>
      <c r="F85" s="11"/>
      <c r="G85" s="12"/>
      <c r="H85" s="13"/>
      <c r="I85" s="14"/>
      <c r="J85" s="14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ht="16.5" customHeight="1" x14ac:dyDescent="0.25">
      <c r="A86" s="7"/>
      <c r="B86" s="8"/>
      <c r="C86" s="13"/>
      <c r="D86" s="13"/>
      <c r="E86" s="13"/>
      <c r="F86" s="11"/>
      <c r="G86" s="12"/>
      <c r="H86" s="13"/>
      <c r="I86" s="14"/>
      <c r="J86" s="14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ht="16.5" customHeight="1" x14ac:dyDescent="0.25">
      <c r="A87" s="7"/>
      <c r="B87" s="8"/>
      <c r="C87" s="13"/>
      <c r="D87" s="13"/>
      <c r="E87" s="13"/>
      <c r="F87" s="11"/>
      <c r="G87" s="12"/>
      <c r="H87" s="13"/>
      <c r="I87" s="14"/>
      <c r="J87" s="14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ht="16.5" customHeight="1" x14ac:dyDescent="0.25">
      <c r="A88" s="7"/>
      <c r="B88" s="8"/>
      <c r="C88" s="13"/>
      <c r="D88" s="13"/>
      <c r="E88" s="13"/>
      <c r="F88" s="11"/>
      <c r="G88" s="12"/>
      <c r="H88" s="13"/>
      <c r="I88" s="14"/>
      <c r="J88" s="14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ht="16.5" customHeight="1" x14ac:dyDescent="0.25">
      <c r="A89" s="7"/>
      <c r="B89" s="8"/>
      <c r="C89" s="13"/>
      <c r="D89" s="13"/>
      <c r="E89" s="13"/>
      <c r="F89" s="11"/>
      <c r="G89" s="12"/>
      <c r="H89" s="13"/>
      <c r="I89" s="14"/>
      <c r="J89" s="14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ht="16.5" customHeight="1" x14ac:dyDescent="0.25">
      <c r="A90" s="7"/>
      <c r="B90" s="8"/>
      <c r="C90" s="13"/>
      <c r="D90" s="13"/>
      <c r="E90" s="13"/>
      <c r="F90" s="11"/>
      <c r="G90" s="12"/>
      <c r="H90" s="13"/>
      <c r="I90" s="14"/>
      <c r="J90" s="14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ht="16.5" customHeight="1" x14ac:dyDescent="0.25">
      <c r="A91" s="7"/>
      <c r="B91" s="8"/>
      <c r="C91" s="13"/>
      <c r="D91" s="13"/>
      <c r="E91" s="13"/>
      <c r="F91" s="11"/>
      <c r="G91" s="12"/>
      <c r="H91" s="13"/>
      <c r="I91" s="14"/>
      <c r="J91" s="13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ht="16.5" customHeight="1" x14ac:dyDescent="0.25">
      <c r="A92" s="7"/>
      <c r="B92" s="8"/>
      <c r="C92" s="13"/>
      <c r="D92" s="13"/>
      <c r="E92" s="13"/>
      <c r="F92" s="11"/>
      <c r="G92" s="12"/>
      <c r="H92" s="13"/>
      <c r="I92" s="14"/>
      <c r="J92" s="14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ht="16.5" customHeight="1" x14ac:dyDescent="0.25">
      <c r="A93" s="7"/>
      <c r="B93" s="8"/>
      <c r="C93" s="13"/>
      <c r="D93" s="13"/>
      <c r="E93" s="13"/>
      <c r="F93" s="11"/>
      <c r="G93" s="12"/>
      <c r="H93" s="13"/>
      <c r="I93" s="14"/>
      <c r="J93" s="14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ht="16.5" customHeight="1" x14ac:dyDescent="0.25">
      <c r="A94" s="7"/>
      <c r="B94" s="8"/>
      <c r="C94" s="13"/>
      <c r="D94" s="13"/>
      <c r="E94" s="13"/>
      <c r="F94" s="11"/>
      <c r="G94" s="12"/>
      <c r="H94" s="13"/>
      <c r="I94" s="14"/>
      <c r="J94" s="14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ht="16.5" customHeight="1" x14ac:dyDescent="0.25">
      <c r="A95" s="7"/>
      <c r="B95" s="8"/>
      <c r="C95" s="13"/>
      <c r="D95" s="13"/>
      <c r="E95" s="13"/>
      <c r="F95" s="11"/>
      <c r="G95" s="12"/>
      <c r="H95" s="13"/>
      <c r="I95" s="14"/>
      <c r="J95" s="14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ht="16.5" customHeight="1" x14ac:dyDescent="0.25">
      <c r="A96" s="7"/>
      <c r="B96" s="8"/>
      <c r="C96" s="13"/>
      <c r="D96" s="13"/>
      <c r="E96" s="13"/>
      <c r="F96" s="11"/>
      <c r="G96" s="12"/>
      <c r="H96" s="13"/>
      <c r="I96" s="14"/>
      <c r="J96" s="14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ht="16.5" customHeight="1" x14ac:dyDescent="0.25">
      <c r="A97" s="7"/>
      <c r="B97" s="8"/>
      <c r="C97" s="13"/>
      <c r="D97" s="13"/>
      <c r="E97" s="13"/>
      <c r="F97" s="11"/>
      <c r="G97" s="12"/>
      <c r="H97" s="13"/>
      <c r="I97" s="14"/>
      <c r="J97" s="14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ht="16.5" customHeight="1" x14ac:dyDescent="0.25">
      <c r="A98" s="7"/>
      <c r="B98" s="8"/>
      <c r="C98" s="13"/>
      <c r="D98" s="13"/>
      <c r="E98" s="13"/>
      <c r="F98" s="11"/>
      <c r="G98" s="12"/>
      <c r="H98" s="13"/>
      <c r="I98" s="14"/>
      <c r="J98" s="14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ht="16.5" customHeight="1" x14ac:dyDescent="0.25">
      <c r="A99" s="7"/>
      <c r="B99" s="8"/>
      <c r="C99" s="13"/>
      <c r="D99" s="13"/>
      <c r="E99" s="13"/>
      <c r="F99" s="11"/>
      <c r="G99" s="12"/>
      <c r="H99" s="13"/>
      <c r="I99" s="14"/>
      <c r="J99" s="14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ht="16.5" customHeight="1" x14ac:dyDescent="0.25">
      <c r="A100" s="7"/>
      <c r="B100" s="8"/>
      <c r="C100" s="13"/>
      <c r="D100" s="13"/>
      <c r="E100" s="13"/>
      <c r="F100" s="11"/>
      <c r="G100" s="12"/>
      <c r="H100" s="13"/>
      <c r="I100" s="14"/>
      <c r="J100" s="14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ht="16.5" customHeight="1" x14ac:dyDescent="0.25">
      <c r="A101" s="7"/>
      <c r="B101" s="8"/>
      <c r="C101" s="13"/>
      <c r="D101" s="13"/>
      <c r="E101" s="13"/>
      <c r="F101" s="11"/>
      <c r="G101" s="12"/>
      <c r="H101" s="13"/>
      <c r="I101" s="14"/>
      <c r="J101" s="14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ht="16.5" customHeight="1" x14ac:dyDescent="0.25">
      <c r="A102" s="7"/>
      <c r="B102" s="8"/>
      <c r="C102" s="13"/>
      <c r="D102" s="13"/>
      <c r="E102" s="13"/>
      <c r="F102" s="11"/>
      <c r="G102" s="12"/>
      <c r="H102" s="13"/>
      <c r="I102" s="14"/>
      <c r="J102" s="14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ht="16.5" customHeight="1" x14ac:dyDescent="0.25">
      <c r="A103" s="7"/>
      <c r="B103" s="8"/>
      <c r="C103" s="13"/>
      <c r="D103" s="13"/>
      <c r="E103" s="13"/>
      <c r="F103" s="11"/>
      <c r="G103" s="12"/>
      <c r="H103" s="13"/>
      <c r="I103" s="14"/>
      <c r="J103" s="14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ht="16.5" customHeight="1" x14ac:dyDescent="0.25">
      <c r="A104" s="7"/>
      <c r="B104" s="8"/>
      <c r="C104" s="13"/>
      <c r="D104" s="13"/>
      <c r="E104" s="13"/>
      <c r="F104" s="11"/>
      <c r="G104" s="12"/>
      <c r="H104" s="13"/>
      <c r="I104" s="14"/>
      <c r="J104" s="14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ht="16.5" customHeight="1" x14ac:dyDescent="0.25">
      <c r="A105" s="7"/>
      <c r="B105" s="8"/>
      <c r="C105" s="13"/>
      <c r="D105" s="13"/>
      <c r="E105" s="13"/>
      <c r="F105" s="11"/>
      <c r="G105" s="12"/>
      <c r="H105" s="13"/>
      <c r="I105" s="14"/>
      <c r="J105" s="14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ht="16.5" customHeight="1" x14ac:dyDescent="0.25">
      <c r="A106" s="7"/>
      <c r="B106" s="8"/>
      <c r="C106" s="13"/>
      <c r="D106" s="13"/>
      <c r="E106" s="13"/>
      <c r="F106" s="11"/>
      <c r="G106" s="12"/>
      <c r="H106" s="13"/>
      <c r="I106" s="14"/>
      <c r="J106" s="14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ht="16.5" customHeight="1" x14ac:dyDescent="0.25">
      <c r="A107" s="7"/>
      <c r="B107" s="8"/>
      <c r="C107" s="13"/>
      <c r="D107" s="13"/>
      <c r="E107" s="13"/>
      <c r="F107" s="11"/>
      <c r="G107" s="12"/>
      <c r="H107" s="13"/>
      <c r="I107" s="14"/>
      <c r="J107" s="14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ht="16.5" customHeight="1" x14ac:dyDescent="0.25">
      <c r="A108" s="7"/>
      <c r="B108" s="8"/>
      <c r="C108" s="13"/>
      <c r="D108" s="13"/>
      <c r="E108" s="13"/>
      <c r="F108" s="11"/>
      <c r="G108" s="12"/>
      <c r="H108" s="13"/>
      <c r="I108" s="14"/>
      <c r="J108" s="14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ht="16.5" customHeight="1" x14ac:dyDescent="0.25">
      <c r="A109" s="7"/>
      <c r="B109" s="8"/>
      <c r="C109" s="13"/>
      <c r="D109" s="13"/>
      <c r="E109" s="13"/>
      <c r="F109" s="11"/>
      <c r="G109" s="12"/>
      <c r="H109" s="13"/>
      <c r="I109" s="14"/>
      <c r="J109" s="14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ht="16.5" customHeight="1" x14ac:dyDescent="0.25">
      <c r="A110" s="7"/>
      <c r="B110" s="8"/>
      <c r="C110" s="13"/>
      <c r="D110" s="13"/>
      <c r="E110" s="13"/>
      <c r="F110" s="11"/>
      <c r="G110" s="12"/>
      <c r="H110" s="13"/>
      <c r="I110" s="14"/>
      <c r="J110" s="14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ht="16.5" customHeight="1" x14ac:dyDescent="0.25">
      <c r="A111" s="7"/>
      <c r="B111" s="8"/>
      <c r="C111" s="13"/>
      <c r="D111" s="13"/>
      <c r="E111" s="13"/>
      <c r="F111" s="11"/>
      <c r="G111" s="12"/>
      <c r="H111" s="13"/>
      <c r="I111" s="14"/>
      <c r="J111" s="14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ht="16.5" customHeight="1" x14ac:dyDescent="0.25">
      <c r="A112" s="7"/>
      <c r="B112" s="8"/>
      <c r="C112" s="13"/>
      <c r="D112" s="13"/>
      <c r="E112" s="13"/>
      <c r="F112" s="11"/>
      <c r="G112" s="12"/>
      <c r="H112" s="13"/>
      <c r="I112" s="14"/>
      <c r="J112" s="14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ht="16.5" customHeight="1" x14ac:dyDescent="0.25">
      <c r="A113" s="7"/>
      <c r="B113" s="8"/>
      <c r="C113" s="13"/>
      <c r="D113" s="13"/>
      <c r="E113" s="13"/>
      <c r="F113" s="11"/>
      <c r="G113" s="12"/>
      <c r="H113" s="13"/>
      <c r="I113" s="14"/>
      <c r="J113" s="14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ht="16.5" customHeight="1" x14ac:dyDescent="0.25">
      <c r="A114" s="7"/>
      <c r="B114" s="8"/>
      <c r="C114" s="13"/>
      <c r="D114" s="13"/>
      <c r="E114" s="13"/>
      <c r="F114" s="11"/>
      <c r="G114" s="12"/>
      <c r="H114" s="13"/>
      <c r="I114" s="14"/>
      <c r="J114" s="14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ht="16.5" customHeight="1" x14ac:dyDescent="0.25">
      <c r="A115" s="7"/>
      <c r="B115" s="8"/>
      <c r="C115" s="13"/>
      <c r="D115" s="13"/>
      <c r="E115" s="13"/>
      <c r="F115" s="11"/>
      <c r="G115" s="12"/>
      <c r="H115" s="13"/>
      <c r="I115" s="14"/>
      <c r="J115" s="1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ht="16.5" customHeight="1" x14ac:dyDescent="0.25">
      <c r="A116" s="7"/>
      <c r="B116" s="8"/>
      <c r="C116" s="13"/>
      <c r="D116" s="13"/>
      <c r="E116" s="13"/>
      <c r="F116" s="11"/>
      <c r="G116" s="12"/>
      <c r="H116" s="13"/>
      <c r="I116" s="14"/>
      <c r="J116" s="14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ht="16.5" customHeight="1" x14ac:dyDescent="0.25">
      <c r="A117" s="7"/>
      <c r="B117" s="8"/>
      <c r="C117" s="13"/>
      <c r="D117" s="13"/>
      <c r="E117" s="13"/>
      <c r="F117" s="11"/>
      <c r="G117" s="12"/>
      <c r="H117" s="13"/>
      <c r="I117" s="14"/>
      <c r="J117" s="14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ht="16.5" customHeight="1" x14ac:dyDescent="0.25">
      <c r="A118" s="7"/>
      <c r="B118" s="8"/>
      <c r="C118" s="13"/>
      <c r="D118" s="13"/>
      <c r="E118" s="13"/>
      <c r="F118" s="11"/>
      <c r="G118" s="12"/>
      <c r="H118" s="13"/>
      <c r="I118" s="14"/>
      <c r="J118" s="14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ht="16.5" customHeight="1" x14ac:dyDescent="0.25">
      <c r="A119" s="7"/>
      <c r="B119" s="8"/>
      <c r="C119" s="13"/>
      <c r="D119" s="13"/>
      <c r="E119" s="13"/>
      <c r="F119" s="11"/>
      <c r="G119" s="12"/>
      <c r="H119" s="13"/>
      <c r="I119" s="14"/>
      <c r="J119" s="14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ht="16.5" customHeight="1" x14ac:dyDescent="0.25">
      <c r="A120" s="7"/>
      <c r="B120" s="8"/>
      <c r="C120" s="13"/>
      <c r="D120" s="13"/>
      <c r="E120" s="13"/>
      <c r="F120" s="11"/>
      <c r="G120" s="12"/>
      <c r="H120" s="13"/>
      <c r="I120" s="14"/>
      <c r="J120" s="14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ht="16.5" customHeight="1" x14ac:dyDescent="0.25">
      <c r="A121" s="7"/>
      <c r="B121" s="8"/>
      <c r="C121" s="13"/>
      <c r="D121" s="13"/>
      <c r="E121" s="13"/>
      <c r="F121" s="11"/>
      <c r="G121" s="12"/>
      <c r="H121" s="13"/>
      <c r="I121" s="14"/>
      <c r="J121" s="14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ht="16.5" customHeight="1" x14ac:dyDescent="0.25">
      <c r="A122" s="7"/>
      <c r="B122" s="8"/>
      <c r="C122" s="13"/>
      <c r="D122" s="13"/>
      <c r="E122" s="13"/>
      <c r="F122" s="11"/>
      <c r="G122" s="12"/>
      <c r="H122" s="13"/>
      <c r="I122" s="14"/>
      <c r="J122" s="14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ht="16.5" customHeight="1" x14ac:dyDescent="0.25">
      <c r="A123" s="7"/>
      <c r="B123" s="8"/>
      <c r="C123" s="13"/>
      <c r="D123" s="13"/>
      <c r="E123" s="13"/>
      <c r="F123" s="11"/>
      <c r="G123" s="12"/>
      <c r="H123" s="13"/>
      <c r="I123" s="14"/>
      <c r="J123" s="14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ht="16.5" customHeight="1" x14ac:dyDescent="0.25">
      <c r="A124" s="7"/>
      <c r="B124" s="8"/>
      <c r="C124" s="13"/>
      <c r="D124" s="13"/>
      <c r="E124" s="13"/>
      <c r="F124" s="11"/>
      <c r="G124" s="12"/>
      <c r="H124" s="13"/>
      <c r="I124" s="14"/>
      <c r="J124" s="14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ht="16.5" customHeight="1" x14ac:dyDescent="0.25">
      <c r="A125" s="7"/>
      <c r="B125" s="8"/>
      <c r="C125" s="13"/>
      <c r="D125" s="13"/>
      <c r="E125" s="13"/>
      <c r="F125" s="11"/>
      <c r="G125" s="12"/>
      <c r="H125" s="13"/>
      <c r="I125" s="14"/>
      <c r="J125" s="14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ht="16.5" customHeight="1" x14ac:dyDescent="0.25">
      <c r="A126" s="7"/>
      <c r="B126" s="8"/>
      <c r="C126" s="13"/>
      <c r="D126" s="13"/>
      <c r="E126" s="13"/>
      <c r="F126" s="11"/>
      <c r="G126" s="12"/>
      <c r="H126" s="13"/>
      <c r="I126" s="14"/>
      <c r="J126" s="14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ht="16.5" customHeight="1" x14ac:dyDescent="0.25">
      <c r="A127" s="7"/>
      <c r="B127" s="8"/>
      <c r="C127" s="13"/>
      <c r="D127" s="13"/>
      <c r="E127" s="13"/>
      <c r="F127" s="11"/>
      <c r="G127" s="12"/>
      <c r="H127" s="13"/>
      <c r="I127" s="14"/>
      <c r="J127" s="14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ht="16.5" customHeight="1" x14ac:dyDescent="0.25">
      <c r="A128" s="7"/>
      <c r="B128" s="8"/>
      <c r="C128" s="13"/>
      <c r="D128" s="13"/>
      <c r="E128" s="13"/>
      <c r="F128" s="11"/>
      <c r="G128" s="12"/>
      <c r="H128" s="13"/>
      <c r="I128" s="14"/>
      <c r="J128" s="14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ht="16.5" customHeight="1" x14ac:dyDescent="0.25">
      <c r="A129" s="7"/>
      <c r="B129" s="8"/>
      <c r="C129" s="13"/>
      <c r="D129" s="13"/>
      <c r="E129" s="13"/>
      <c r="F129" s="11"/>
      <c r="G129" s="12"/>
      <c r="H129" s="13"/>
      <c r="I129" s="14"/>
      <c r="J129" s="14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ht="16.5" customHeight="1" x14ac:dyDescent="0.25">
      <c r="A130" s="7"/>
      <c r="B130" s="8"/>
      <c r="C130" s="13"/>
      <c r="D130" s="13"/>
      <c r="E130" s="13"/>
      <c r="F130" s="11"/>
      <c r="G130" s="12"/>
      <c r="H130" s="13"/>
      <c r="I130" s="14"/>
      <c r="J130" s="14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ht="16.5" customHeight="1" x14ac:dyDescent="0.25">
      <c r="A131" s="7"/>
      <c r="B131" s="8"/>
      <c r="C131" s="13"/>
      <c r="D131" s="13"/>
      <c r="E131" s="13"/>
      <c r="F131" s="11"/>
      <c r="G131" s="12"/>
      <c r="H131" s="13"/>
      <c r="I131" s="14"/>
      <c r="J131" s="14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ht="16.5" customHeight="1" x14ac:dyDescent="0.25">
      <c r="A132" s="7"/>
      <c r="B132" s="8"/>
      <c r="C132" s="13"/>
      <c r="D132" s="13"/>
      <c r="E132" s="13"/>
      <c r="F132" s="11"/>
      <c r="G132" s="12"/>
      <c r="H132" s="13"/>
      <c r="I132" s="14"/>
      <c r="J132" s="14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ht="16.5" customHeight="1" x14ac:dyDescent="0.25">
      <c r="A133" s="13"/>
      <c r="B133" s="13"/>
      <c r="C133" s="13"/>
      <c r="D133" s="13"/>
      <c r="E133" s="13"/>
      <c r="F133" s="35"/>
      <c r="G133" s="36"/>
      <c r="H133" s="13"/>
      <c r="I133" s="13"/>
      <c r="J133" s="14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ht="16.5" customHeight="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4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ht="16.5" customHeight="1" x14ac:dyDescent="0.25">
      <c r="J135" s="14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ht="16.5" customHeight="1" x14ac:dyDescent="0.25">
      <c r="J136" s="14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ht="16.5" customHeight="1" x14ac:dyDescent="0.25">
      <c r="J137" s="14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ht="16.5" customHeight="1" x14ac:dyDescent="0.25">
      <c r="J138" s="14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ht="16.5" customHeight="1" x14ac:dyDescent="0.25">
      <c r="J139" s="14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ht="16.5" customHeight="1" x14ac:dyDescent="0.25">
      <c r="J140" s="14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ht="16.5" customHeight="1" x14ac:dyDescent="0.25">
      <c r="J141" s="14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ht="16.5" customHeight="1" x14ac:dyDescent="0.25">
      <c r="J142" s="14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ht="16.5" customHeight="1" x14ac:dyDescent="0.25">
      <c r="J143" s="14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ht="16.5" customHeight="1" x14ac:dyDescent="0.25">
      <c r="J144" s="14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0:24" ht="16.5" customHeight="1" x14ac:dyDescent="0.25">
      <c r="J145" s="14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0:24" ht="16.5" customHeight="1" x14ac:dyDescent="0.25">
      <c r="J146" s="14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0:24" ht="16.5" customHeight="1" x14ac:dyDescent="0.25">
      <c r="J147" s="14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0:24" ht="16.5" customHeight="1" x14ac:dyDescent="0.25">
      <c r="J148" s="14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0:24" ht="16.5" customHeight="1" x14ac:dyDescent="0.25">
      <c r="J149" s="14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0:24" ht="16.5" customHeight="1" x14ac:dyDescent="0.25">
      <c r="J150" s="14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0:24" ht="16.5" customHeight="1" x14ac:dyDescent="0.25">
      <c r="J151" s="14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0:24" ht="16.5" customHeight="1" x14ac:dyDescent="0.25">
      <c r="J152" s="14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0:24" ht="16.5" customHeight="1" x14ac:dyDescent="0.25">
      <c r="J153" s="14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0:24" ht="16.5" customHeight="1" x14ac:dyDescent="0.25">
      <c r="J154" s="13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0:24" ht="16.5" customHeight="1" x14ac:dyDescent="0.25">
      <c r="J155" s="13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</sheetData>
  <autoFilter ref="A4:X132" xr:uid="{00000000-0009-0000-0000-000000000000}"/>
  <mergeCells count="5">
    <mergeCell ref="A1:E1"/>
    <mergeCell ref="K1:X1"/>
    <mergeCell ref="A3:I3"/>
    <mergeCell ref="J3:T3"/>
    <mergeCell ref="Z4:AB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Jeweldiam Jwellery</cp:lastModifiedBy>
  <dcterms:created xsi:type="dcterms:W3CDTF">2026-02-17T05:01:09Z</dcterms:created>
  <dcterms:modified xsi:type="dcterms:W3CDTF">2026-02-17T07:10:07Z</dcterms:modified>
</cp:coreProperties>
</file>